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jpdeane\OneDrive - University College Cork\IWEA_Net Zero 2050\Report\Final Excel results used\"/>
    </mc:Choice>
  </mc:AlternateContent>
  <xr:revisionPtr revIDLastSave="0" documentId="13_ncr:1_{E03AE6BB-8630-4D6B-A627-CAF8334C4F7B}" xr6:coauthVersionLast="45" xr6:coauthVersionMax="45" xr10:uidLastSave="{00000000-0000-0000-0000-000000000000}"/>
  <bookViews>
    <workbookView xWindow="-120" yWindow="-120" windowWidth="29040" windowHeight="15840" xr2:uid="{00000000-000D-0000-FFFF-FFFF00000000}"/>
  </bookViews>
  <sheets>
    <sheet name="Methodology" sheetId="22" r:id="rId1"/>
    <sheet name="Summary Results TWh" sheetId="24" r:id="rId2"/>
    <sheet name="Power Sector" sheetId="25" r:id="rId3"/>
    <sheet name="Power Sector Costs" sheetId="16" r:id="rId4"/>
    <sheet name="Fossil Fuel Prices" sheetId="21" r:id="rId5"/>
    <sheet name="Bioenergy" sheetId="19" r:id="rId6"/>
    <sheet name="Energy Services Demand" sheetId="20" r:id="rId7"/>
    <sheet name="Demographics" sheetId="26" r:id="rId8"/>
  </sheets>
  <externalReferences>
    <externalReference r:id="rId9"/>
  </externalReferences>
  <definedNames>
    <definedName name="FID_1">[1]AGR_Fuels!$A$2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5" i="25" l="1"/>
  <c r="D50" i="19" l="1"/>
  <c r="D51" i="19" s="1"/>
  <c r="C50" i="19"/>
  <c r="C51" i="19" s="1"/>
  <c r="I43" i="19"/>
  <c r="C52" i="19" l="1"/>
  <c r="D52" i="19"/>
  <c r="D53" i="19" s="1"/>
  <c r="AO58" i="16" l="1"/>
  <c r="AJ58" i="16"/>
  <c r="AI58" i="16"/>
  <c r="AH58" i="16"/>
  <c r="AG58" i="16"/>
  <c r="AF58" i="16"/>
  <c r="AE58" i="16"/>
  <c r="AD58" i="16"/>
  <c r="AC58" i="16"/>
  <c r="AB58" i="16"/>
  <c r="Y58" i="16" s="1"/>
  <c r="AA58" i="16"/>
  <c r="N58" i="16" s="1"/>
  <c r="Z58" i="16"/>
  <c r="O58" i="16" s="1"/>
  <c r="T58" i="16"/>
  <c r="S58" i="16"/>
  <c r="R58" i="16"/>
  <c r="Q58" i="16"/>
  <c r="P58" i="16"/>
  <c r="J58" i="16"/>
  <c r="I58" i="16"/>
  <c r="H58" i="16"/>
  <c r="G58" i="16"/>
  <c r="F58" i="16"/>
  <c r="E58" i="16"/>
  <c r="D58" i="16"/>
  <c r="B58" i="16"/>
  <c r="AP58" i="16" s="1"/>
  <c r="AO57" i="16"/>
  <c r="AJ57" i="16"/>
  <c r="AI57" i="16"/>
  <c r="AH57" i="16"/>
  <c r="AG57" i="16"/>
  <c r="AF57" i="16"/>
  <c r="AE57" i="16"/>
  <c r="AD57" i="16"/>
  <c r="AC57" i="16"/>
  <c r="AB57" i="16"/>
  <c r="AA57" i="16"/>
  <c r="Z57" i="16"/>
  <c r="O57" i="16" s="1"/>
  <c r="T57" i="16"/>
  <c r="S57" i="16"/>
  <c r="R57" i="16"/>
  <c r="Q57" i="16"/>
  <c r="P57" i="16"/>
  <c r="J57" i="16"/>
  <c r="I57" i="16"/>
  <c r="H57" i="16"/>
  <c r="G57" i="16"/>
  <c r="F57" i="16"/>
  <c r="E57" i="16"/>
  <c r="D57" i="16"/>
  <c r="B57" i="16"/>
  <c r="AP57" i="16" s="1"/>
  <c r="AO56" i="16"/>
  <c r="AJ56" i="16"/>
  <c r="AI56" i="16"/>
  <c r="AH56" i="16"/>
  <c r="AG56" i="16"/>
  <c r="AF56" i="16"/>
  <c r="AE56" i="16"/>
  <c r="AD56" i="16"/>
  <c r="AC56" i="16"/>
  <c r="AB56" i="16"/>
  <c r="Y56" i="16" s="1"/>
  <c r="AA56" i="16"/>
  <c r="Z56" i="16"/>
  <c r="K56" i="16" s="1"/>
  <c r="T56" i="16"/>
  <c r="S56" i="16"/>
  <c r="R56" i="16"/>
  <c r="Q56" i="16"/>
  <c r="P56" i="16"/>
  <c r="J56" i="16"/>
  <c r="I56" i="16"/>
  <c r="H56" i="16"/>
  <c r="G56" i="16"/>
  <c r="F56" i="16"/>
  <c r="E56" i="16"/>
  <c r="D56" i="16"/>
  <c r="B56" i="16"/>
  <c r="AP56" i="16" s="1"/>
  <c r="AO55" i="16"/>
  <c r="AJ55" i="16"/>
  <c r="AI55" i="16"/>
  <c r="AH55" i="16"/>
  <c r="AG55" i="16"/>
  <c r="AF55" i="16"/>
  <c r="AE55" i="16"/>
  <c r="AD55" i="16"/>
  <c r="AC55" i="16"/>
  <c r="AB55" i="16"/>
  <c r="Y55" i="16" s="1"/>
  <c r="AA55" i="16"/>
  <c r="N55" i="16" s="1"/>
  <c r="Z55" i="16"/>
  <c r="O55" i="16" s="1"/>
  <c r="T55" i="16"/>
  <c r="S55" i="16"/>
  <c r="R55" i="16"/>
  <c r="Q55" i="16"/>
  <c r="P55" i="16"/>
  <c r="J55" i="16"/>
  <c r="I55" i="16"/>
  <c r="H55" i="16"/>
  <c r="G55" i="16"/>
  <c r="F55" i="16"/>
  <c r="E55" i="16"/>
  <c r="D55" i="16"/>
  <c r="B55" i="16"/>
  <c r="AP55" i="16" s="1"/>
  <c r="AO54" i="16"/>
  <c r="AJ54" i="16"/>
  <c r="AI54" i="16"/>
  <c r="AH54" i="16"/>
  <c r="AG54" i="16"/>
  <c r="AF54" i="16"/>
  <c r="AE54" i="16"/>
  <c r="AD54" i="16"/>
  <c r="AC54" i="16"/>
  <c r="AB54" i="16"/>
  <c r="AA54" i="16"/>
  <c r="Z54" i="16"/>
  <c r="T54" i="16"/>
  <c r="S54" i="16"/>
  <c r="R54" i="16"/>
  <c r="Q54" i="16"/>
  <c r="P54" i="16"/>
  <c r="O54" i="16"/>
  <c r="J54" i="16"/>
  <c r="I54" i="16"/>
  <c r="H54" i="16"/>
  <c r="G54" i="16"/>
  <c r="F54" i="16"/>
  <c r="E54" i="16"/>
  <c r="D54" i="16"/>
  <c r="B54" i="16"/>
  <c r="AP54" i="16" s="1"/>
  <c r="AO53" i="16"/>
  <c r="AJ53" i="16"/>
  <c r="AI53" i="16"/>
  <c r="AH53" i="16"/>
  <c r="AG53" i="16"/>
  <c r="AF53" i="16"/>
  <c r="AE53" i="16"/>
  <c r="AD53" i="16"/>
  <c r="AC53" i="16"/>
  <c r="AB53" i="16"/>
  <c r="Y53" i="16" s="1"/>
  <c r="AA53" i="16"/>
  <c r="Z53" i="16"/>
  <c r="T53" i="16"/>
  <c r="S53" i="16"/>
  <c r="R53" i="16"/>
  <c r="Q53" i="16"/>
  <c r="P53" i="16"/>
  <c r="O53" i="16"/>
  <c r="J53" i="16"/>
  <c r="I53" i="16"/>
  <c r="H53" i="16"/>
  <c r="G53" i="16"/>
  <c r="F53" i="16"/>
  <c r="E53" i="16"/>
  <c r="D53" i="16"/>
  <c r="B53" i="16"/>
  <c r="AP53" i="16" s="1"/>
  <c r="AO52" i="16"/>
  <c r="AJ52" i="16"/>
  <c r="AI52" i="16"/>
  <c r="AH52" i="16"/>
  <c r="AG52" i="16"/>
  <c r="AF52" i="16"/>
  <c r="AE52" i="16"/>
  <c r="AD52" i="16"/>
  <c r="AC52" i="16"/>
  <c r="AB52" i="16"/>
  <c r="Y52" i="16" s="1"/>
  <c r="AA52" i="16"/>
  <c r="N52" i="16" s="1"/>
  <c r="Z52" i="16"/>
  <c r="T52" i="16"/>
  <c r="S52" i="16"/>
  <c r="R52" i="16"/>
  <c r="Q52" i="16"/>
  <c r="P52" i="16"/>
  <c r="J52" i="16"/>
  <c r="I52" i="16"/>
  <c r="H52" i="16"/>
  <c r="G52" i="16"/>
  <c r="F52" i="16"/>
  <c r="E52" i="16"/>
  <c r="D52" i="16"/>
  <c r="B52" i="16"/>
  <c r="AP52" i="16" s="1"/>
  <c r="AO51" i="16"/>
  <c r="AJ51" i="16"/>
  <c r="AI51" i="16"/>
  <c r="AH51" i="16"/>
  <c r="AG51" i="16"/>
  <c r="AF51" i="16"/>
  <c r="AE51" i="16"/>
  <c r="AD51" i="16"/>
  <c r="AC51" i="16"/>
  <c r="AB51" i="16"/>
  <c r="AA51" i="16"/>
  <c r="Z51" i="16"/>
  <c r="O51" i="16" s="1"/>
  <c r="T51" i="16"/>
  <c r="S51" i="16"/>
  <c r="R51" i="16"/>
  <c r="Q51" i="16"/>
  <c r="P51" i="16"/>
  <c r="J51" i="16"/>
  <c r="I51" i="16"/>
  <c r="H51" i="16"/>
  <c r="G51" i="16"/>
  <c r="F51" i="16"/>
  <c r="E51" i="16"/>
  <c r="D51" i="16"/>
  <c r="B51" i="16"/>
  <c r="AP51" i="16" s="1"/>
  <c r="AO50" i="16"/>
  <c r="AJ50" i="16"/>
  <c r="AI50" i="16"/>
  <c r="AH50" i="16"/>
  <c r="AG50" i="16"/>
  <c r="AF50" i="16"/>
  <c r="AE50" i="16"/>
  <c r="AD50" i="16"/>
  <c r="AC50" i="16"/>
  <c r="AB50" i="16"/>
  <c r="Y50" i="16" s="1"/>
  <c r="AA50" i="16"/>
  <c r="Z50" i="16"/>
  <c r="O50" i="16" s="1"/>
  <c r="T50" i="16"/>
  <c r="S50" i="16"/>
  <c r="R50" i="16"/>
  <c r="Q50" i="16"/>
  <c r="P50" i="16"/>
  <c r="J50" i="16"/>
  <c r="I50" i="16"/>
  <c r="H50" i="16"/>
  <c r="G50" i="16"/>
  <c r="F50" i="16"/>
  <c r="E50" i="16"/>
  <c r="D50" i="16"/>
  <c r="B50" i="16"/>
  <c r="AP50" i="16" s="1"/>
  <c r="AO49" i="16"/>
  <c r="AJ49" i="16"/>
  <c r="AI49" i="16"/>
  <c r="AH49" i="16"/>
  <c r="AG49" i="16"/>
  <c r="AF49" i="16"/>
  <c r="AE49" i="16"/>
  <c r="AD49" i="16"/>
  <c r="AC49" i="16"/>
  <c r="AB49" i="16"/>
  <c r="Y49" i="16" s="1"/>
  <c r="AA49" i="16"/>
  <c r="N49" i="16" s="1"/>
  <c r="Z49" i="16"/>
  <c r="O49" i="16" s="1"/>
  <c r="T49" i="16"/>
  <c r="S49" i="16"/>
  <c r="R49" i="16"/>
  <c r="Q49" i="16"/>
  <c r="P49" i="16"/>
  <c r="J49" i="16"/>
  <c r="I49" i="16"/>
  <c r="H49" i="16"/>
  <c r="G49" i="16"/>
  <c r="F49" i="16"/>
  <c r="E49" i="16"/>
  <c r="D49" i="16"/>
  <c r="B49" i="16"/>
  <c r="AP49" i="16" s="1"/>
  <c r="AO48" i="16"/>
  <c r="AJ48" i="16"/>
  <c r="AI48" i="16"/>
  <c r="AH48" i="16"/>
  <c r="AG48" i="16"/>
  <c r="AF48" i="16"/>
  <c r="AE48" i="16"/>
  <c r="AD48" i="16"/>
  <c r="AC48" i="16"/>
  <c r="AB48" i="16"/>
  <c r="AA48" i="16"/>
  <c r="Z48" i="16"/>
  <c r="T48" i="16"/>
  <c r="S48" i="16"/>
  <c r="R48" i="16"/>
  <c r="Q48" i="16"/>
  <c r="P48" i="16"/>
  <c r="O48" i="16"/>
  <c r="J48" i="16"/>
  <c r="I48" i="16"/>
  <c r="H48" i="16"/>
  <c r="G48" i="16"/>
  <c r="F48" i="16"/>
  <c r="E48" i="16"/>
  <c r="D48" i="16"/>
  <c r="B48" i="16"/>
  <c r="AP48" i="16" s="1"/>
  <c r="AO47" i="16"/>
  <c r="AJ47" i="16"/>
  <c r="AI47" i="16"/>
  <c r="AH47" i="16"/>
  <c r="AG47" i="16"/>
  <c r="AF47" i="16"/>
  <c r="AE47" i="16"/>
  <c r="AD47" i="16"/>
  <c r="AC47" i="16"/>
  <c r="AB47" i="16"/>
  <c r="Y47" i="16" s="1"/>
  <c r="AA47" i="16"/>
  <c r="Z47" i="16"/>
  <c r="T47" i="16"/>
  <c r="S47" i="16"/>
  <c r="R47" i="16"/>
  <c r="Q47" i="16"/>
  <c r="P47" i="16"/>
  <c r="O47" i="16"/>
  <c r="J47" i="16"/>
  <c r="I47" i="16"/>
  <c r="H47" i="16"/>
  <c r="G47" i="16"/>
  <c r="F47" i="16"/>
  <c r="E47" i="16"/>
  <c r="D47" i="16"/>
  <c r="B47" i="16"/>
  <c r="AP47" i="16" s="1"/>
  <c r="N50" i="16" l="1"/>
  <c r="N56" i="16"/>
  <c r="N57" i="16"/>
  <c r="Y51" i="16"/>
  <c r="Y57" i="16"/>
  <c r="N47" i="16"/>
  <c r="O56" i="16"/>
  <c r="N53" i="16"/>
  <c r="N48" i="16"/>
  <c r="N54" i="16"/>
  <c r="Y48" i="16"/>
  <c r="O52" i="16"/>
  <c r="Y54" i="16"/>
  <c r="N51" i="16"/>
  <c r="U47" i="16"/>
  <c r="U48" i="16"/>
  <c r="U49" i="16"/>
  <c r="U50" i="16"/>
  <c r="U51" i="16"/>
  <c r="U52" i="16"/>
  <c r="U53" i="16"/>
  <c r="U54" i="16"/>
  <c r="U55" i="16"/>
  <c r="U56" i="16"/>
  <c r="U57" i="16"/>
  <c r="U58" i="16"/>
  <c r="V48" i="16"/>
  <c r="V49" i="16"/>
  <c r="V50" i="16"/>
  <c r="V51" i="16"/>
  <c r="V52" i="16"/>
  <c r="V53" i="16"/>
  <c r="V54" i="16"/>
  <c r="V55" i="16"/>
  <c r="V56" i="16"/>
  <c r="V57" i="16"/>
  <c r="V58" i="16"/>
  <c r="V47" i="16"/>
  <c r="K47" i="16"/>
  <c r="W47" i="16"/>
  <c r="K48" i="16"/>
  <c r="W48" i="16"/>
  <c r="K49" i="16"/>
  <c r="W49" i="16"/>
  <c r="K50" i="16"/>
  <c r="W50" i="16"/>
  <c r="K51" i="16"/>
  <c r="W51" i="16"/>
  <c r="K52" i="16"/>
  <c r="W52" i="16"/>
  <c r="K53" i="16"/>
  <c r="W53" i="16"/>
  <c r="K54" i="16"/>
  <c r="W54" i="16"/>
  <c r="K55" i="16"/>
  <c r="W55" i="16"/>
  <c r="W56" i="16"/>
  <c r="K57" i="16"/>
  <c r="W57" i="16"/>
  <c r="K58" i="16"/>
  <c r="W58" i="16"/>
  <c r="X48" i="16"/>
  <c r="L49" i="16"/>
  <c r="X49" i="16"/>
  <c r="L50" i="16"/>
  <c r="X50" i="16"/>
  <c r="L51" i="16"/>
  <c r="X51" i="16"/>
  <c r="L52" i="16"/>
  <c r="X52" i="16"/>
  <c r="L53" i="16"/>
  <c r="X53" i="16"/>
  <c r="L54" i="16"/>
  <c r="X54" i="16"/>
  <c r="L55" i="16"/>
  <c r="X55" i="16"/>
  <c r="L56" i="16"/>
  <c r="X56" i="16"/>
  <c r="L57" i="16"/>
  <c r="X57" i="16"/>
  <c r="L58" i="16"/>
  <c r="X58" i="16"/>
  <c r="X47" i="16"/>
  <c r="M47" i="16"/>
  <c r="M48" i="16"/>
  <c r="M49" i="16"/>
  <c r="M50" i="16"/>
  <c r="M51" i="16"/>
  <c r="M52" i="16"/>
  <c r="M53" i="16"/>
  <c r="M54" i="16"/>
  <c r="M55" i="16"/>
  <c r="M56" i="16"/>
  <c r="M57" i="16"/>
  <c r="M58" i="16"/>
  <c r="L47" i="16"/>
  <c r="L48" i="16"/>
  <c r="AM60" i="16"/>
  <c r="AL60" i="16"/>
  <c r="AM59" i="16"/>
  <c r="AL59" i="16"/>
  <c r="B46" i="16" l="1"/>
  <c r="AM46" i="16" s="1"/>
  <c r="B45" i="16"/>
  <c r="AM45" i="16" s="1"/>
  <c r="B44" i="16"/>
  <c r="AM44" i="16" s="1"/>
  <c r="B43" i="16"/>
  <c r="AM43" i="16" s="1"/>
  <c r="B42" i="16"/>
  <c r="AM42" i="16" s="1"/>
  <c r="B41" i="16"/>
  <c r="AM41" i="16" s="1"/>
  <c r="B40" i="16"/>
  <c r="AM40" i="16" s="1"/>
  <c r="B39" i="16"/>
  <c r="AM39" i="16" s="1"/>
  <c r="B38" i="16"/>
  <c r="AM38" i="16" s="1"/>
  <c r="B37" i="16"/>
  <c r="AM37" i="16" s="1"/>
  <c r="B36" i="16"/>
  <c r="AM36" i="16" s="1"/>
  <c r="B35" i="16"/>
  <c r="AM35" i="16" s="1"/>
  <c r="B34" i="16"/>
  <c r="AM34" i="16" s="1"/>
  <c r="B33" i="16"/>
  <c r="AM33" i="16" s="1"/>
  <c r="B32" i="16"/>
  <c r="AM32" i="16" s="1"/>
  <c r="B31" i="16"/>
  <c r="AM31" i="16" s="1"/>
  <c r="B30" i="16"/>
  <c r="AM30" i="16" s="1"/>
  <c r="B29" i="16"/>
  <c r="AM29" i="16" s="1"/>
  <c r="B28" i="16"/>
  <c r="AM28" i="16" s="1"/>
  <c r="B27" i="16"/>
  <c r="AM27" i="16" s="1"/>
  <c r="B26" i="16"/>
  <c r="AM26" i="16" s="1"/>
  <c r="B25" i="16"/>
  <c r="AM25" i="16" s="1"/>
  <c r="B24" i="16"/>
  <c r="AM24" i="16" s="1"/>
  <c r="B23" i="16"/>
  <c r="AM23" i="16" s="1"/>
  <c r="B22" i="16"/>
  <c r="AM22" i="16" s="1"/>
  <c r="B21" i="16"/>
  <c r="AM21" i="16" s="1"/>
  <c r="B20" i="16"/>
  <c r="AM20" i="16" s="1"/>
  <c r="B19" i="16"/>
  <c r="AM19" i="16" s="1"/>
  <c r="B18" i="16"/>
  <c r="AM18" i="16" s="1"/>
  <c r="B17" i="16"/>
  <c r="AM17" i="16" s="1"/>
  <c r="B16" i="16"/>
  <c r="AM16" i="16" s="1"/>
  <c r="B15" i="16"/>
  <c r="AM15" i="16" s="1"/>
  <c r="B14" i="16"/>
  <c r="AM14" i="16" s="1"/>
  <c r="B13" i="16"/>
  <c r="AM13" i="16" s="1"/>
  <c r="B12" i="16"/>
  <c r="AM12" i="16" s="1"/>
  <c r="B11" i="16"/>
  <c r="AM11" i="16" s="1"/>
  <c r="B10" i="16"/>
  <c r="AM10" i="16" s="1"/>
  <c r="B9" i="16"/>
  <c r="AM9" i="16" s="1"/>
  <c r="B8" i="16"/>
  <c r="AM8" i="16" s="1"/>
  <c r="B7" i="16"/>
  <c r="AM7" i="16" s="1"/>
  <c r="B6" i="16"/>
  <c r="AM6" i="16" s="1"/>
  <c r="C40" i="16" l="1"/>
  <c r="C39" i="16"/>
  <c r="C38" i="16"/>
  <c r="C37" i="16"/>
  <c r="C36" i="16"/>
  <c r="C21" i="16"/>
  <c r="C20" i="16"/>
  <c r="C19" i="16"/>
  <c r="C18" i="16"/>
  <c r="C17" i="16"/>
  <c r="C12" i="16"/>
  <c r="C11" i="16"/>
  <c r="C10" i="16"/>
  <c r="C9" i="16"/>
  <c r="C8" i="16"/>
  <c r="AD42" i="16" l="1"/>
  <c r="AL46" i="16" l="1"/>
  <c r="AL45" i="16"/>
  <c r="AL44" i="16"/>
  <c r="AL43" i="16"/>
  <c r="AL42" i="16"/>
  <c r="AL41" i="16"/>
  <c r="AL40" i="16"/>
  <c r="AL39" i="16"/>
  <c r="AL38" i="16"/>
  <c r="AL37" i="16"/>
  <c r="AL36" i="16"/>
  <c r="AL35" i="16"/>
  <c r="AL34" i="16"/>
  <c r="AL33" i="16"/>
  <c r="AL32" i="16"/>
  <c r="AL31" i="16"/>
  <c r="AL30" i="16"/>
  <c r="AL29" i="16"/>
  <c r="AL28" i="16"/>
  <c r="AL27" i="16"/>
  <c r="AL26" i="16"/>
  <c r="AL25" i="16"/>
  <c r="AL24" i="16"/>
  <c r="AL23" i="16"/>
  <c r="AL22" i="16"/>
  <c r="AL21" i="16"/>
  <c r="AL20" i="16"/>
  <c r="AL19" i="16"/>
  <c r="AL18" i="16"/>
  <c r="AL17" i="16"/>
  <c r="AL16" i="16"/>
  <c r="AL15" i="16"/>
  <c r="AL14" i="16"/>
  <c r="AL13" i="16"/>
  <c r="AL12" i="16"/>
  <c r="AL11" i="16"/>
  <c r="AL10" i="16"/>
  <c r="AL9" i="16"/>
  <c r="AL8" i="16"/>
  <c r="AL7" i="16"/>
  <c r="AL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Maurizio Gargiulo</author>
    <author>Gary Goldstein</author>
    <author>tc={367768E1-FF89-4536-BD62-BD982002FF5F}</author>
    <author>Alessandro Chiodi</author>
  </authors>
  <commentList>
    <comment ref="AP4" authorId="0" shapeId="0" xr:uid="{00000000-0006-0000-0000-000001000000}">
      <text>
        <r>
          <rPr>
            <sz val="8"/>
            <color indexed="81"/>
            <rFont val="Tahoma"/>
            <family val="2"/>
          </rPr>
          <t xml:space="preserve">Possible TsLvl
</t>
        </r>
        <r>
          <rPr>
            <b/>
            <sz val="8"/>
            <color indexed="81"/>
            <rFont val="Tahoma"/>
            <family val="2"/>
          </rPr>
          <t>ANNUAL</t>
        </r>
        <r>
          <rPr>
            <sz val="8"/>
            <color indexed="81"/>
            <rFont val="Tahoma"/>
            <family val="2"/>
          </rPr>
          <t xml:space="preserve"> (Annual level)
</t>
        </r>
        <r>
          <rPr>
            <b/>
            <sz val="8"/>
            <color indexed="81"/>
            <rFont val="Tahoma"/>
            <family val="2"/>
          </rPr>
          <t>SEASON</t>
        </r>
        <r>
          <rPr>
            <sz val="8"/>
            <color indexed="81"/>
            <rFont val="Tahoma"/>
            <family val="2"/>
          </rPr>
          <t xml:space="preserve"> (Seasonal level)
</t>
        </r>
        <r>
          <rPr>
            <b/>
            <sz val="8"/>
            <color indexed="81"/>
            <rFont val="Tahoma"/>
            <family val="2"/>
          </rPr>
          <t>WEEKLY</t>
        </r>
        <r>
          <rPr>
            <sz val="8"/>
            <color indexed="81"/>
            <rFont val="Tahoma"/>
            <family val="2"/>
          </rPr>
          <t xml:space="preserve"> (Weekly level)
</t>
        </r>
        <r>
          <rPr>
            <b/>
            <sz val="8"/>
            <color indexed="81"/>
            <rFont val="Tahoma"/>
            <family val="2"/>
          </rPr>
          <t>DAYNITE</t>
        </r>
        <r>
          <rPr>
            <sz val="8"/>
            <color indexed="81"/>
            <rFont val="Tahoma"/>
            <family val="2"/>
          </rPr>
          <t xml:space="preserve"> (day and night level)</t>
        </r>
      </text>
    </comment>
    <comment ref="AR4" authorId="0" shapeId="0" xr:uid="{00000000-0006-0000-0000-000002000000}">
      <text>
        <r>
          <rPr>
            <sz val="8"/>
            <color indexed="81"/>
            <rFont val="Tahoma"/>
            <family val="2"/>
          </rPr>
          <t>Possible Vintage</t>
        </r>
        <r>
          <rPr>
            <b/>
            <sz val="8"/>
            <color indexed="81"/>
            <rFont val="Tahoma"/>
            <family val="2"/>
          </rPr>
          <t xml:space="preserve">
NO</t>
        </r>
        <r>
          <rPr>
            <sz val="8"/>
            <color indexed="81"/>
            <rFont val="Tahoma"/>
            <family val="2"/>
          </rPr>
          <t xml:space="preserve"> (if empty by default mean </t>
        </r>
        <r>
          <rPr>
            <b/>
            <sz val="8"/>
            <color indexed="81"/>
            <rFont val="Tahoma"/>
            <family val="2"/>
          </rPr>
          <t>NO</t>
        </r>
        <r>
          <rPr>
            <sz val="8"/>
            <color indexed="81"/>
            <rFont val="Tahoma"/>
            <family val="2"/>
          </rPr>
          <t>)</t>
        </r>
        <r>
          <rPr>
            <b/>
            <sz val="8"/>
            <color indexed="81"/>
            <rFont val="Tahoma"/>
            <family val="2"/>
          </rPr>
          <t xml:space="preserve">
YES</t>
        </r>
      </text>
    </comment>
    <comment ref="AT4" authorId="1" shapeId="0" xr:uid="{00000000-0006-0000-0000-000003000000}">
      <text>
        <r>
          <rPr>
            <sz val="8"/>
            <color indexed="81"/>
            <rFont val="Tahoma"/>
            <family val="2"/>
          </rPr>
          <t xml:space="preserve">Csets declarations are inherited until the next one is encountered.
Possible Cset:
</t>
        </r>
        <r>
          <rPr>
            <b/>
            <sz val="8"/>
            <color indexed="81"/>
            <rFont val="Tahoma"/>
            <family val="2"/>
          </rPr>
          <t>NRG</t>
        </r>
        <r>
          <rPr>
            <sz val="8"/>
            <color indexed="81"/>
            <rFont val="Tahoma"/>
            <family val="2"/>
          </rPr>
          <t xml:space="preserve"> (Energy)
</t>
        </r>
        <r>
          <rPr>
            <b/>
            <sz val="8"/>
            <color indexed="81"/>
            <rFont val="Tahoma"/>
            <family val="2"/>
          </rPr>
          <t>ENV</t>
        </r>
        <r>
          <rPr>
            <sz val="8"/>
            <color indexed="81"/>
            <rFont val="Tahoma"/>
            <family val="2"/>
          </rPr>
          <t xml:space="preserve"> (Emission)
</t>
        </r>
        <r>
          <rPr>
            <b/>
            <sz val="8"/>
            <color indexed="81"/>
            <rFont val="Tahoma"/>
            <family val="2"/>
          </rPr>
          <t>DEM</t>
        </r>
        <r>
          <rPr>
            <sz val="8"/>
            <color indexed="81"/>
            <rFont val="Tahoma"/>
            <family val="2"/>
          </rPr>
          <t xml:space="preserve"> (Demand)
</t>
        </r>
        <r>
          <rPr>
            <b/>
            <sz val="8"/>
            <color indexed="81"/>
            <rFont val="Tahoma"/>
            <family val="2"/>
          </rPr>
          <t>MAT</t>
        </r>
        <r>
          <rPr>
            <sz val="8"/>
            <color indexed="81"/>
            <rFont val="Tahoma"/>
            <family val="2"/>
          </rPr>
          <t xml:space="preserve"> (Material)
</t>
        </r>
        <r>
          <rPr>
            <b/>
            <sz val="8"/>
            <color indexed="81"/>
            <rFont val="Tahoma"/>
            <family val="2"/>
          </rPr>
          <t>FIN</t>
        </r>
        <r>
          <rPr>
            <sz val="8"/>
            <color indexed="81"/>
            <rFont val="Tahoma"/>
            <family val="2"/>
          </rPr>
          <t xml:space="preserve"> (Financial)</t>
        </r>
      </text>
    </comment>
    <comment ref="AX4" authorId="0" shapeId="0" xr:uid="{00000000-0006-0000-0000-000004000000}">
      <text>
        <r>
          <rPr>
            <sz val="8"/>
            <color indexed="81"/>
            <rFont val="Tahoma"/>
            <family val="2"/>
          </rPr>
          <t>Possible Lim Type</t>
        </r>
        <r>
          <rPr>
            <b/>
            <sz val="8"/>
            <color indexed="81"/>
            <rFont val="Tahoma"/>
            <family val="2"/>
          </rPr>
          <t xml:space="preserve">
UP</t>
        </r>
        <r>
          <rPr>
            <sz val="8"/>
            <color indexed="81"/>
            <rFont val="Tahoma"/>
            <family val="2"/>
          </rPr>
          <t xml:space="preserve"> (upper for &gt;=)</t>
        </r>
        <r>
          <rPr>
            <b/>
            <sz val="8"/>
            <color indexed="81"/>
            <rFont val="Tahoma"/>
            <family val="2"/>
          </rPr>
          <t xml:space="preserve">
LO</t>
        </r>
        <r>
          <rPr>
            <sz val="8"/>
            <color indexed="81"/>
            <rFont val="Tahoma"/>
            <family val="2"/>
          </rPr>
          <t xml:space="preserve"> (Lower for &lt;=)</t>
        </r>
        <r>
          <rPr>
            <b/>
            <sz val="8"/>
            <color indexed="81"/>
            <rFont val="Tahoma"/>
            <family val="2"/>
          </rPr>
          <t xml:space="preserve">
FX</t>
        </r>
        <r>
          <rPr>
            <sz val="8"/>
            <color indexed="81"/>
            <rFont val="Tahoma"/>
            <family val="2"/>
          </rPr>
          <t xml:space="preserve"> (Fix for =)</t>
        </r>
      </text>
    </comment>
    <comment ref="AY4" authorId="0" shapeId="0" xr:uid="{00000000-0006-0000-0000-000005000000}">
      <text>
        <r>
          <rPr>
            <sz val="8"/>
            <color indexed="81"/>
            <rFont val="Tahoma"/>
            <family val="2"/>
          </rPr>
          <t>Possible CTSLvl</t>
        </r>
        <r>
          <rPr>
            <b/>
            <sz val="8"/>
            <color indexed="81"/>
            <rFont val="Tahoma"/>
            <family val="2"/>
          </rPr>
          <t xml:space="preserve">
</t>
        </r>
        <r>
          <rPr>
            <b/>
            <sz val="8"/>
            <color indexed="81"/>
            <rFont val="Tahoma"/>
            <family val="2"/>
          </rPr>
          <t xml:space="preserve">
SEASON</t>
        </r>
        <r>
          <rPr>
            <sz val="8"/>
            <color indexed="81"/>
            <rFont val="Tahoma"/>
            <family val="2"/>
          </rPr>
          <t xml:space="preserve"> (Seasonal level)</t>
        </r>
        <r>
          <rPr>
            <b/>
            <sz val="8"/>
            <color indexed="81"/>
            <rFont val="Tahoma"/>
            <family val="2"/>
          </rPr>
          <t xml:space="preserve">
WEEKLY</t>
        </r>
        <r>
          <rPr>
            <sz val="8"/>
            <color indexed="81"/>
            <rFont val="Tahoma"/>
            <family val="2"/>
          </rPr>
          <t xml:space="preserve"> (Weekly level)</t>
        </r>
        <r>
          <rPr>
            <b/>
            <sz val="8"/>
            <color indexed="81"/>
            <rFont val="Tahoma"/>
            <family val="2"/>
          </rPr>
          <t xml:space="preserve">
DAYNITE</t>
        </r>
        <r>
          <rPr>
            <sz val="8"/>
            <color indexed="81"/>
            <rFont val="Tahoma"/>
            <family val="2"/>
          </rPr>
          <t xml:space="preserve"> (day and night level)</t>
        </r>
      </text>
    </comment>
    <comment ref="AZ4" authorId="0" shapeId="0" xr:uid="{00000000-0006-0000-0000-000006000000}">
      <text>
        <r>
          <rPr>
            <sz val="8"/>
            <color indexed="81"/>
            <rFont val="Tahoma"/>
            <family val="2"/>
          </rPr>
          <t>Possible PeakTS</t>
        </r>
        <r>
          <rPr>
            <b/>
            <sz val="8"/>
            <color indexed="81"/>
            <rFont val="Tahoma"/>
            <family val="2"/>
          </rPr>
          <t xml:space="preserve">
ANNUAL </t>
        </r>
        <r>
          <rPr>
            <sz val="8"/>
            <color indexed="81"/>
            <rFont val="Tahoma"/>
            <family val="2"/>
          </rPr>
          <t>(to generate Peak Equation for all the TimeSlices)</t>
        </r>
        <r>
          <rPr>
            <b/>
            <sz val="8"/>
            <color indexed="81"/>
            <rFont val="Tahoma"/>
            <family val="2"/>
          </rPr>
          <t xml:space="preserve">
User TS </t>
        </r>
        <r>
          <rPr>
            <sz val="8"/>
            <color indexed="81"/>
            <rFont val="Tahoma"/>
            <family val="2"/>
          </rPr>
          <t>(to generate Peak Equation for a single TS)</t>
        </r>
      </text>
    </comment>
    <comment ref="BA4" authorId="0" shapeId="0" xr:uid="{00000000-0006-0000-0000-000007000000}">
      <text>
        <r>
          <rPr>
            <sz val="8"/>
            <color indexed="81"/>
            <rFont val="Tahoma"/>
            <family val="2"/>
          </rPr>
          <t xml:space="preserve">Possible Ctype
</t>
        </r>
        <r>
          <rPr>
            <b/>
            <sz val="8"/>
            <color indexed="81"/>
            <rFont val="Tahoma"/>
            <family val="2"/>
          </rPr>
          <t>ELC</t>
        </r>
        <r>
          <rPr>
            <sz val="8"/>
            <color indexed="81"/>
            <rFont val="Tahoma"/>
            <family val="2"/>
          </rPr>
          <t xml:space="preserve"> (Electricity)</t>
        </r>
      </text>
    </comment>
    <comment ref="AK5" authorId="0" shapeId="0" xr:uid="{00000000-0006-0000-0000-000008000000}">
      <text>
        <r>
          <rPr>
            <sz val="8"/>
            <color indexed="81"/>
            <rFont val="Tahoma"/>
            <family val="2"/>
          </rPr>
          <t xml:space="preserve">Sets declarations are </t>
        </r>
        <r>
          <rPr>
            <b/>
            <sz val="8"/>
            <color indexed="81"/>
            <rFont val="Tahoma"/>
            <family val="2"/>
          </rPr>
          <t>NOT</t>
        </r>
        <r>
          <rPr>
            <sz val="8"/>
            <color indexed="81"/>
            <rFont val="Tahoma"/>
            <family val="2"/>
          </rPr>
          <t xml:space="preserve"> inherited. Possible Process Sets</t>
        </r>
        <r>
          <rPr>
            <b/>
            <sz val="8"/>
            <color indexed="81"/>
            <rFont val="Tahoma"/>
            <family val="2"/>
          </rPr>
          <t xml:space="preserve">
ELE</t>
        </r>
        <r>
          <rPr>
            <sz val="8"/>
            <color indexed="81"/>
            <rFont val="Tahoma"/>
            <family val="2"/>
          </rPr>
          <t xml:space="preserve"> (Thermal Electric Power Plant)</t>
        </r>
        <r>
          <rPr>
            <b/>
            <sz val="8"/>
            <color indexed="81"/>
            <rFont val="Tahoma"/>
            <family val="2"/>
          </rPr>
          <t xml:space="preserve">
CHP</t>
        </r>
        <r>
          <rPr>
            <sz val="8"/>
            <color indexed="81"/>
            <rFont val="Tahoma"/>
            <family val="2"/>
          </rPr>
          <t xml:space="preserve"> (Combined Heat and Power)
</t>
        </r>
        <r>
          <rPr>
            <b/>
            <sz val="8"/>
            <color indexed="81"/>
            <rFont val="Tahoma"/>
            <family val="2"/>
          </rPr>
          <t>STGTSS</t>
        </r>
        <r>
          <rPr>
            <sz val="8"/>
            <color indexed="81"/>
            <rFont val="Tahoma"/>
            <family val="2"/>
          </rPr>
          <t xml:space="preserve"> (Pump Storage)</t>
        </r>
        <r>
          <rPr>
            <b/>
            <sz val="8"/>
            <color indexed="81"/>
            <rFont val="Tahoma"/>
            <family val="2"/>
          </rPr>
          <t xml:space="preserve">
PRE </t>
        </r>
        <r>
          <rPr>
            <sz val="8"/>
            <color indexed="81"/>
            <rFont val="Tahoma"/>
            <family val="2"/>
          </rPr>
          <t>(Genric Process/Technology)</t>
        </r>
        <r>
          <rPr>
            <b/>
            <sz val="8"/>
            <color indexed="81"/>
            <rFont val="Tahoma"/>
            <family val="2"/>
          </rPr>
          <t xml:space="preserve">
DMD</t>
        </r>
        <r>
          <rPr>
            <sz val="8"/>
            <color indexed="81"/>
            <rFont val="Tahoma"/>
            <family val="2"/>
          </rPr>
          <t xml:space="preserve"> (Demand Device)</t>
        </r>
        <r>
          <rPr>
            <b/>
            <sz val="8"/>
            <color indexed="81"/>
            <rFont val="Tahoma"/>
            <family val="2"/>
          </rPr>
          <t xml:space="preserve">
IMP</t>
        </r>
        <r>
          <rPr>
            <sz val="8"/>
            <color indexed="81"/>
            <rFont val="Tahoma"/>
            <family val="2"/>
          </rPr>
          <t xml:space="preserve"> (Import)</t>
        </r>
        <r>
          <rPr>
            <b/>
            <sz val="8"/>
            <color indexed="81"/>
            <rFont val="Tahoma"/>
            <family val="2"/>
          </rPr>
          <t xml:space="preserve">
EXP</t>
        </r>
        <r>
          <rPr>
            <sz val="8"/>
            <color indexed="81"/>
            <rFont val="Tahoma"/>
            <family val="2"/>
          </rPr>
          <t xml:space="preserve"> (Export)</t>
        </r>
        <r>
          <rPr>
            <b/>
            <sz val="8"/>
            <color indexed="81"/>
            <rFont val="Tahoma"/>
            <family val="2"/>
          </rPr>
          <t xml:space="preserve">
MIN</t>
        </r>
        <r>
          <rPr>
            <sz val="8"/>
            <color indexed="81"/>
            <rFont val="Tahoma"/>
            <family val="2"/>
          </rPr>
          <t xml:space="preserve"> (Mining Process)</t>
        </r>
        <r>
          <rPr>
            <b/>
            <sz val="8"/>
            <color indexed="81"/>
            <rFont val="Tahoma"/>
            <family val="2"/>
          </rPr>
          <t xml:space="preserve">
RNW</t>
        </r>
        <r>
          <rPr>
            <sz val="8"/>
            <color indexed="81"/>
            <rFont val="Tahoma"/>
            <family val="2"/>
          </rPr>
          <t xml:space="preserve"> (Renewable Technology)
</t>
        </r>
        <r>
          <rPr>
            <b/>
            <sz val="8"/>
            <color indexed="81"/>
            <rFont val="Tahoma"/>
            <family val="2"/>
          </rPr>
          <t>HPL</t>
        </r>
        <r>
          <rPr>
            <sz val="8"/>
            <color indexed="81"/>
            <rFont val="Tahoma"/>
            <family val="2"/>
          </rPr>
          <t xml:space="preserve"> (Heating Plant)</t>
        </r>
      </text>
    </comment>
    <comment ref="AF6" authorId="2" shapeId="0" xr:uid="{367768E1-FF89-4536-BD62-BD982002FF5F}">
      <text>
        <t>[Threaded comment]
Your version of Excel allows you to read this threaded comment; however, any edits to it will get removed if the file is opened in a newer version of Excel. Learn more: https://go.microsoft.com/fwlink/?linkid=870924
Comment:
    After consultation with IWEA members these numbers were adjusted to reflect a 45% annual capacity factors for onshore wind and a 50% offshore capacity for offshore; Technical life was extended to 30 years</t>
      </text>
    </comment>
    <comment ref="AU14" authorId="3" shapeId="0" xr:uid="{00000000-0006-0000-0000-000009000000}">
      <text>
        <r>
          <rPr>
            <b/>
            <sz val="9"/>
            <color indexed="81"/>
            <rFont val="Tahoma"/>
            <family val="2"/>
          </rPr>
          <t xml:space="preserve">Not used in ELC. </t>
        </r>
        <r>
          <rPr>
            <sz val="9"/>
            <color indexed="81"/>
            <rFont val="Tahoma"/>
            <family val="2"/>
          </rPr>
          <t>Replaced with Peat</t>
        </r>
      </text>
    </comment>
    <comment ref="AD42" authorId="3" shapeId="0" xr:uid="{00000000-0006-0000-0000-00000A000000}">
      <text>
        <r>
          <rPr>
            <b/>
            <sz val="9"/>
            <color indexed="81"/>
            <rFont val="Tahoma"/>
            <family val="2"/>
          </rPr>
          <t>Alessandro Chiodi:</t>
        </r>
        <r>
          <rPr>
            <sz val="9"/>
            <color indexed="81"/>
            <rFont val="Tahoma"/>
            <family val="2"/>
          </rPr>
          <t xml:space="preserve">
Assumed (was n/a)</t>
        </r>
      </text>
    </comment>
    <comment ref="Z46" authorId="3" shapeId="0" xr:uid="{00000000-0006-0000-0000-00000B000000}">
      <text>
        <r>
          <rPr>
            <b/>
            <sz val="9"/>
            <color indexed="81"/>
            <rFont val="Tahoma"/>
            <family val="2"/>
          </rPr>
          <t>Alessandro Chiodi:</t>
        </r>
        <r>
          <rPr>
            <sz val="9"/>
            <color indexed="81"/>
            <rFont val="Tahoma"/>
            <family val="2"/>
          </rPr>
          <t xml:space="preserve">
Assumed (was n/a)</t>
        </r>
      </text>
    </comment>
    <comment ref="AI46" authorId="3" shapeId="0" xr:uid="{00000000-0006-0000-0000-00000C000000}">
      <text>
        <r>
          <rPr>
            <sz val="9"/>
            <color indexed="81"/>
            <rFont val="Tahoma"/>
            <family val="2"/>
          </rPr>
          <t>Assumption. Review</t>
        </r>
      </text>
    </comment>
  </commentList>
</comments>
</file>

<file path=xl/sharedStrings.xml><?xml version="1.0" encoding="utf-8"?>
<sst xmlns="http://schemas.openxmlformats.org/spreadsheetml/2006/main" count="1604" uniqueCount="589">
  <si>
    <t>Unit</t>
  </si>
  <si>
    <t>Max. capacity factor</t>
  </si>
  <si>
    <t>GW</t>
  </si>
  <si>
    <t>Commercial solar PV system 0.1-2 MW</t>
  </si>
  <si>
    <t>Commercial solar PV &gt;2 MW without tracking</t>
  </si>
  <si>
    <t>Commercial solar PV &gt;2 MW with tracking</t>
  </si>
  <si>
    <t>Residential solar PV &lt;100 kW</t>
  </si>
  <si>
    <t>Hydropower dam and reservoir, &gt;100 MW</t>
  </si>
  <si>
    <t>Hydropower dam and reservoir, 10-100 MW</t>
  </si>
  <si>
    <t>Hydropower dam and reservoir, &lt;10 MW</t>
  </si>
  <si>
    <t>Hydropower run-of-a-river</t>
  </si>
  <si>
    <t>Flash power plant extracting fluid from hydrothermal system at 2.5 km depth</t>
  </si>
  <si>
    <t>Organic Rankine Cycle hydrothermal system.</t>
  </si>
  <si>
    <t>Organic Rankine Cycle Enhanced Geothermal System at 5.5 km depth</t>
  </si>
  <si>
    <t>Wave energy</t>
  </si>
  <si>
    <t>Tidal energy</t>
  </si>
  <si>
    <t>Open-Cycle Gas Turbine conventional</t>
  </si>
  <si>
    <t>n/a</t>
  </si>
  <si>
    <t>Open Cycle Gas Turbine advanced</t>
  </si>
  <si>
    <t>Integrated Gasification Combined Cycle coal</t>
  </si>
  <si>
    <t>CCGT advanced CCS post combustion</t>
  </si>
  <si>
    <t>Pulverised coal supercritical CCS post-combustion</t>
  </si>
  <si>
    <t>Generation II LWR</t>
  </si>
  <si>
    <t>Small and Medium sized light water reactor</t>
  </si>
  <si>
    <t>Sodium-cooled fast reactor Gen IV</t>
  </si>
  <si>
    <t>Lead-cooled fast reactor</t>
  </si>
  <si>
    <t>Biomass grate furnace steam turbine</t>
  </si>
  <si>
    <t>Fluidised bed boiler (circulating or bubbling) plus steam turbine</t>
  </si>
  <si>
    <t>Biomass IGCC</t>
  </si>
  <si>
    <t>Anaerobic digestion</t>
  </si>
  <si>
    <t>Municipal solid waste incinerator</t>
  </si>
  <si>
    <t xml:space="preserve">Co-firing of biomass and coal </t>
  </si>
  <si>
    <t>TechName</t>
  </si>
  <si>
    <t>*TechDesc</t>
  </si>
  <si>
    <t>Comm-IN</t>
  </si>
  <si>
    <t>Comm-OUT</t>
  </si>
  <si>
    <t>AF</t>
  </si>
  <si>
    <t>INVCOST</t>
  </si>
  <si>
    <t>INVCOST~2020</t>
  </si>
  <si>
    <t>INVCOST~2030</t>
  </si>
  <si>
    <t>FIXOM</t>
  </si>
  <si>
    <t>FIXOM~2020</t>
  </si>
  <si>
    <t>FIXOM~2030</t>
  </si>
  <si>
    <t>VAROM</t>
  </si>
  <si>
    <t>VAROM~2020</t>
  </si>
  <si>
    <t>VAROM~2030</t>
  </si>
  <si>
    <t>LIFE</t>
  </si>
  <si>
    <t>Start</t>
  </si>
  <si>
    <t>Cap2Act</t>
  </si>
  <si>
    <t>*Technology Name</t>
  </si>
  <si>
    <t>Technology Description</t>
  </si>
  <si>
    <t>Input Commodity</t>
  </si>
  <si>
    <t>Output Commodity</t>
  </si>
  <si>
    <t>~FI_Process</t>
  </si>
  <si>
    <t>Sets</t>
  </si>
  <si>
    <t>TechDesc</t>
  </si>
  <si>
    <t>Tact</t>
  </si>
  <si>
    <t>Tcap</t>
  </si>
  <si>
    <t>Tslvl</t>
  </si>
  <si>
    <t>PrimaryCG</t>
  </si>
  <si>
    <t>Vintage</t>
  </si>
  <si>
    <t>*Process Set Membership</t>
  </si>
  <si>
    <t>Technology Name</t>
  </si>
  <si>
    <t>Activity Unit</t>
  </si>
  <si>
    <t>Capacity Unit</t>
  </si>
  <si>
    <t>Primary CommGrp</t>
  </si>
  <si>
    <t>Vintage Tracking</t>
  </si>
  <si>
    <t>Csets</t>
  </si>
  <si>
    <t>CommName</t>
  </si>
  <si>
    <t>CommDesc</t>
  </si>
  <si>
    <t>LimType</t>
  </si>
  <si>
    <t>CTSLvl</t>
  </si>
  <si>
    <t>PeakTS</t>
  </si>
  <si>
    <t>Ctype</t>
  </si>
  <si>
    <t>*Commodity Set Membership</t>
  </si>
  <si>
    <t>Commodity Name</t>
  </si>
  <si>
    <t>Commodity Description</t>
  </si>
  <si>
    <t>Balance Equ Type Override</t>
  </si>
  <si>
    <t>Timeslice Tracking Level</t>
  </si>
  <si>
    <t>Peak Monitoring</t>
  </si>
  <si>
    <t>Electricity Indicator</t>
  </si>
  <si>
    <t>~FI_Comm</t>
  </si>
  <si>
    <t>INVCOST~2040</t>
  </si>
  <si>
    <t>INVCOST~2050</t>
  </si>
  <si>
    <t>FIXOM~2040</t>
  </si>
  <si>
    <t>FIXOM~2050</t>
  </si>
  <si>
    <t>VAROM~2040</t>
  </si>
  <si>
    <t>VAROM~2050</t>
  </si>
  <si>
    <t>LIFE~2020</t>
  </si>
  <si>
    <t>LIFE~2030</t>
  </si>
  <si>
    <t>~FI_T: EUR13</t>
  </si>
  <si>
    <t>AF~2020</t>
  </si>
  <si>
    <t>AF~2030</t>
  </si>
  <si>
    <t>AF~2040</t>
  </si>
  <si>
    <t>AF~2050</t>
  </si>
  <si>
    <t>Technical life</t>
  </si>
  <si>
    <t>EFF</t>
  </si>
  <si>
    <t>EFF~2020</t>
  </si>
  <si>
    <t>EFF~2030</t>
  </si>
  <si>
    <t>EFF~2040</t>
  </si>
  <si>
    <t>EFF~2050</t>
  </si>
  <si>
    <t>Efficiency</t>
  </si>
  <si>
    <t>Solar thermal electricity power plants without thermal storage (power/heat=0.38)</t>
  </si>
  <si>
    <t>ELCC</t>
  </si>
  <si>
    <t>ELCD</t>
  </si>
  <si>
    <t>ELE</t>
  </si>
  <si>
    <t>PJ</t>
  </si>
  <si>
    <t>TimeSlice Level</t>
  </si>
  <si>
    <t>NRG</t>
  </si>
  <si>
    <t>Solar (ELC)</t>
  </si>
  <si>
    <t>Geothermal (ELC)</t>
  </si>
  <si>
    <t>Ocean (ELC)</t>
  </si>
  <si>
    <t>Nuclear (ELC)</t>
  </si>
  <si>
    <t>ELCMSW</t>
  </si>
  <si>
    <t>Electricity Generators Database</t>
  </si>
  <si>
    <t>Onshore wind</t>
  </si>
  <si>
    <t>Offshore wind</t>
  </si>
  <si>
    <t>CAPEX REF (€2013/kW)</t>
  </si>
  <si>
    <t>FOM (€2013/kW)</t>
  </si>
  <si>
    <t>VOM (€2013/GJ)</t>
  </si>
  <si>
    <t>ELCWIN</t>
  </si>
  <si>
    <t>ELCSOL</t>
  </si>
  <si>
    <t>ELCGEO</t>
  </si>
  <si>
    <t>ELCOCE</t>
  </si>
  <si>
    <t>ELCLIG</t>
  </si>
  <si>
    <t>ELCNUC</t>
  </si>
  <si>
    <t>ELCHYD</t>
  </si>
  <si>
    <t>ELCGAS</t>
  </si>
  <si>
    <t>ELCCOA</t>
  </si>
  <si>
    <t>ELCBIO</t>
  </si>
  <si>
    <t>ELCBIO, ELCCOA</t>
  </si>
  <si>
    <t>Share-I~UP~ELCBIO</t>
  </si>
  <si>
    <t>DAYNITE</t>
  </si>
  <si>
    <t>ELCPEA</t>
  </si>
  <si>
    <t>ENV</t>
  </si>
  <si>
    <t>Sink_ELCCO2N</t>
  </si>
  <si>
    <t>kt</t>
  </si>
  <si>
    <t>Captured CO2 (ELC)</t>
  </si>
  <si>
    <t>SEASON</t>
  </si>
  <si>
    <t>peat (ELC)</t>
  </si>
  <si>
    <t>Supercritical fluidized bed peat</t>
  </si>
  <si>
    <t>Integrated Gasification Combined Cycle peat</t>
  </si>
  <si>
    <t>Fluidised bed peat CCS post combustion</t>
  </si>
  <si>
    <t xml:space="preserve">Pulverised coal supercritical CCS post-combustion_Moneypoint Kinsale </t>
  </si>
  <si>
    <t xml:space="preserve">Pulverised coal supercritical CCS post-combustion_Moneypoint Spanish Point </t>
  </si>
  <si>
    <t>CCGT advanced CCS post combustion_Cork Kinsale</t>
  </si>
  <si>
    <t>CCGT advanced CCS post combustion_Cork Spanish Point</t>
  </si>
  <si>
    <t>CCGT advanced CCS post combustion_Dublin East Irish Sea</t>
  </si>
  <si>
    <t>CCGT advanced CCS post combustion_Dublin Central Irish Sea</t>
  </si>
  <si>
    <t>IGCC peat CCS pre combustion_Offaly Kinsale</t>
  </si>
  <si>
    <t>IGCC peat CCS pre combustion_Offaly East Irish Sea</t>
  </si>
  <si>
    <t>IGCC peat CCS pre combustion_Offaly Central Irish Sea</t>
  </si>
  <si>
    <t>Pulverised coal supercritical CCS post-combustion_Kilroot Portpatrick</t>
  </si>
  <si>
    <t>Combined Cycle Gas Turbine advanced</t>
  </si>
  <si>
    <t>Pulverised coal supercritical</t>
  </si>
  <si>
    <t>Pulverised peat supercritical</t>
  </si>
  <si>
    <t>Pulverised coal supercritical CCS oxyfuel</t>
  </si>
  <si>
    <t>IGCC peat CCS pre combustion</t>
  </si>
  <si>
    <t>Generation III light water reactor</t>
  </si>
  <si>
    <t>EPPWin_01_ON</t>
  </si>
  <si>
    <t>EPPSol_01_PV</t>
  </si>
  <si>
    <t>EPPSol_02_PV</t>
  </si>
  <si>
    <t>EPPSol_03_PV</t>
  </si>
  <si>
    <t>*EPPSol_04_PV</t>
  </si>
  <si>
    <t>EPPSol_05_CSP</t>
  </si>
  <si>
    <t>EPPHyd_01_DAM</t>
  </si>
  <si>
    <t>EPPHyd_02_DAM</t>
  </si>
  <si>
    <t>EPPHyd_03_DAM</t>
  </si>
  <si>
    <t>EPPHyd_04_ROR</t>
  </si>
  <si>
    <t>EPPGeo_01</t>
  </si>
  <si>
    <t>EPPGeo_02</t>
  </si>
  <si>
    <t>EPPGeo_03</t>
  </si>
  <si>
    <t>EPPOce_01_WAW</t>
  </si>
  <si>
    <t>EPPOce_02_TID</t>
  </si>
  <si>
    <t>EPPGas_01_OCGT</t>
  </si>
  <si>
    <t>EPPGas_02_OCGT</t>
  </si>
  <si>
    <t>EPPGas_03_CCGT</t>
  </si>
  <si>
    <t>EPPCoa_01_SC</t>
  </si>
  <si>
    <t>EPPPea_01_SC</t>
  </si>
  <si>
    <t>EPPPea_02_FB</t>
  </si>
  <si>
    <t>EPPCoa_03_IGCC</t>
  </si>
  <si>
    <t>EPPPea_03_IGCC</t>
  </si>
  <si>
    <t>*EPPGas_04_CCS</t>
  </si>
  <si>
    <t>*EPPCoa_04_CCS</t>
  </si>
  <si>
    <t>*EPPPea_04_CCS</t>
  </si>
  <si>
    <t>*EPPCoa_05_CCS</t>
  </si>
  <si>
    <t>*EPPCoa_06_CCS</t>
  </si>
  <si>
    <t>*EPPPea_05_CCS</t>
  </si>
  <si>
    <t>*EPPNuc_01_LWR</t>
  </si>
  <si>
    <t>EPPNuc_02_LWR</t>
  </si>
  <si>
    <t>EPPNuc_03_LWR</t>
  </si>
  <si>
    <t>EPPNuc_04_SFR</t>
  </si>
  <si>
    <t>EPPNuc_05_LFR</t>
  </si>
  <si>
    <t>EPPBio_01_ST</t>
  </si>
  <si>
    <t>EPPBio_02_ST</t>
  </si>
  <si>
    <t>EPPBio_03_IGCC</t>
  </si>
  <si>
    <t>EPPBio_04_AD</t>
  </si>
  <si>
    <t>EPPMsw_01</t>
  </si>
  <si>
    <t>EPPBioCoa_01_CF</t>
  </si>
  <si>
    <t>EPPGas_04_CCS-Dublin1</t>
  </si>
  <si>
    <t>EPPGas_04_CCS-Dublin2</t>
  </si>
  <si>
    <t>EPPCoa_04_CCS-Moneypoint1</t>
  </si>
  <si>
    <t>EPPCoa_04_CCS-Moneypoint2</t>
  </si>
  <si>
    <t>EPPCoa_04_CCS-Kilroot1</t>
  </si>
  <si>
    <t>EPPCoa_06_CCS-Moneypoint1</t>
  </si>
  <si>
    <t>EPPCoa_06_CCS-Moneypoint2</t>
  </si>
  <si>
    <t>EPPGas_04_CCS-Cork1</t>
  </si>
  <si>
    <t>EPPGas_04_CCS-Cork2</t>
  </si>
  <si>
    <t>EPPPea_05_CCS-Offaly1</t>
  </si>
  <si>
    <t>EPPPea_05_CCS-Offaly2</t>
  </si>
  <si>
    <t>EPPPea_05_CCS-Offaly3</t>
  </si>
  <si>
    <t>EPPWin_02_OF</t>
  </si>
  <si>
    <t xml:space="preserve">IGCC coal CCS pre-combustion_Moneypoint Spanish Point </t>
  </si>
  <si>
    <t xml:space="preserve">IGCC coal CCS pre-combustion_Moneypoint Kinsale </t>
  </si>
  <si>
    <t>IGCC coal CCS pre-combustion</t>
  </si>
  <si>
    <t>EPPH2_02_CCGT</t>
  </si>
  <si>
    <t>New Power Plant - Hydrogen Combined Cycle Gas Turbine</t>
  </si>
  <si>
    <t>EPPH2_01_OCGT</t>
  </si>
  <si>
    <t>New Power Plant - Hydrogen Open Cycle Gas Turbine</t>
  </si>
  <si>
    <t>ELCH2G</t>
  </si>
  <si>
    <t>Source: ETRI 2014 (https://setis.ec.europa.eu/publications/jrc-setis-reports/etri-2014 ) and UCC internal</t>
  </si>
  <si>
    <t>Document</t>
  </si>
  <si>
    <t>IN-DEPTH ANALYSIS IN SUPPORT OF THE COMMISSION COMMUNICATION COM(2018) 773</t>
  </si>
  <si>
    <t>Source:</t>
  </si>
  <si>
    <t>Figure 84: Break down of bioenergy feedstock in 2050</t>
  </si>
  <si>
    <t>Units:</t>
  </si>
  <si>
    <t>Mtoe</t>
  </si>
  <si>
    <t>Notes</t>
  </si>
  <si>
    <t>Food waste and MSW is removed from total</t>
  </si>
  <si>
    <t>EU Wide</t>
  </si>
  <si>
    <t>2050 (1.5 TECH)</t>
  </si>
  <si>
    <t>Food Waste</t>
  </si>
  <si>
    <t>EU Population</t>
  </si>
  <si>
    <t>Million</t>
  </si>
  <si>
    <t>Forest residues</t>
  </si>
  <si>
    <t>IE Population</t>
  </si>
  <si>
    <t>Lignocellulosic grass</t>
  </si>
  <si>
    <t>Short rotation coppice</t>
  </si>
  <si>
    <t>Agriculture residues</t>
  </si>
  <si>
    <t>Forest stemwood</t>
  </si>
  <si>
    <t>Waste</t>
  </si>
  <si>
    <t>Paper and pulp residues</t>
  </si>
  <si>
    <t>Total (Mtoe)</t>
  </si>
  <si>
    <t>Total (TWh)</t>
  </si>
  <si>
    <t>TWh</t>
  </si>
  <si>
    <t>IE Share (Population Weighted)</t>
  </si>
  <si>
    <t>ktoe</t>
  </si>
  <si>
    <t>Import Potential is based on Population weighted access to EU Sustainable Resource from European Commission</t>
  </si>
  <si>
    <t>2050 BioImport Limit</t>
  </si>
  <si>
    <t>Process</t>
  </si>
  <si>
    <t>Model Description</t>
  </si>
  <si>
    <t>IMPBIOETHA</t>
  </si>
  <si>
    <t>Bio Ethanol RSV 1</t>
  </si>
  <si>
    <t>IMPBIOETHA_R2</t>
  </si>
  <si>
    <t>Bio Ethanol RSV 2</t>
  </si>
  <si>
    <t>IMPBIOETHA_R3</t>
  </si>
  <si>
    <t>Bio Ethanol RSV 3</t>
  </si>
  <si>
    <t>IMPBIOETHA_R4</t>
  </si>
  <si>
    <t>Bio Ethanol RSV 4</t>
  </si>
  <si>
    <t>IMPBIORMEA</t>
  </si>
  <si>
    <t>Biodiesel RSV 1</t>
  </si>
  <si>
    <t>IMPBIORMEA_R2</t>
  </si>
  <si>
    <t>Biodiesel RSV 2</t>
  </si>
  <si>
    <t>IMPBIORMEA_R3</t>
  </si>
  <si>
    <t>Biodiesel RSV 3</t>
  </si>
  <si>
    <t>IMPBIORMEA_R4</t>
  </si>
  <si>
    <t>Biodiesel RSV 4</t>
  </si>
  <si>
    <t>IMPBIOWOO</t>
  </si>
  <si>
    <t>Wood Pellets RSV 1</t>
  </si>
  <si>
    <t>IMPBIOWOO_R2</t>
  </si>
  <si>
    <t>Wood Pellets RSV 2</t>
  </si>
  <si>
    <t>IMPBIOWOO_R3</t>
  </si>
  <si>
    <t>Wood Pellets RSV 3</t>
  </si>
  <si>
    <t>IMPBIOWOO_R4</t>
  </si>
  <si>
    <t>Wood Pellets RSV 4</t>
  </si>
  <si>
    <t>TB_BIORPS</t>
  </si>
  <si>
    <t>Bio Rape Seed</t>
  </si>
  <si>
    <t>TB_BIOWOO-G22</t>
  </si>
  <si>
    <t>Wood Chip RSV 1</t>
  </si>
  <si>
    <t>TB_BIOWOO-G23</t>
  </si>
  <si>
    <t>Wood Chip RSV 2</t>
  </si>
  <si>
    <t>TB_BIOWOO-G24</t>
  </si>
  <si>
    <t>Wood Chip RSV 3</t>
  </si>
  <si>
    <t>TB_BIOWOO-G26</t>
  </si>
  <si>
    <t>Wood Chip RSV 4</t>
  </si>
  <si>
    <t>*TOTAL TB_BIOWOO</t>
  </si>
  <si>
    <t>Imported Bioenergy potential (ktoe): Notes Capped at Value in Cell D52</t>
  </si>
  <si>
    <t>COST</t>
  </si>
  <si>
    <t>TB_BIORPS*</t>
  </si>
  <si>
    <t>ACTCOST</t>
  </si>
  <si>
    <t>*Unit</t>
  </si>
  <si>
    <t>Bioenergy Imports are taken form European Commission Long Term Energy Strategy based on population weighted access</t>
  </si>
  <si>
    <t>Pset_PN</t>
  </si>
  <si>
    <t>*Description</t>
  </si>
  <si>
    <t>Attribute</t>
  </si>
  <si>
    <t>€2015/GJ</t>
  </si>
  <si>
    <t xml:space="preserve">Active Unit:  </t>
  </si>
  <si>
    <t>CommodityCodeDesc\Period</t>
  </si>
  <si>
    <t>TAI [Aviation international Generic]</t>
  </si>
  <si>
    <t>TAV [Aviation Generic.]</t>
  </si>
  <si>
    <t>TBI [Road.Bus.Intercity.]</t>
  </si>
  <si>
    <t>TBU [Road.Bus.Urban.]</t>
  </si>
  <si>
    <t>TCL [Road.Car.Long Distance.]</t>
  </si>
  <si>
    <t>TCS [Road.Car.Short Distance.]</t>
  </si>
  <si>
    <t>TFR [Road.Freight.]</t>
  </si>
  <si>
    <t>TMO [Road.Moto.]</t>
  </si>
  <si>
    <t>TNA [Navigation.Generic.]</t>
  </si>
  <si>
    <t>TNB [Navigation.Generic.Bunker]</t>
  </si>
  <si>
    <t>TTF [Rail.Freight.]</t>
  </si>
  <si>
    <t>TTL [Rail.Passengers.Light.]</t>
  </si>
  <si>
    <t>TTP [Rail.Passengers.Heavy.]</t>
  </si>
  <si>
    <t>RCDR</t>
  </si>
  <si>
    <t>RCOK</t>
  </si>
  <si>
    <t>RCWA</t>
  </si>
  <si>
    <t>RDWA</t>
  </si>
  <si>
    <t>RHME</t>
  </si>
  <si>
    <t>RHMN</t>
  </si>
  <si>
    <t>RHRE</t>
  </si>
  <si>
    <t>RHRN</t>
  </si>
  <si>
    <t>RHUE</t>
  </si>
  <si>
    <t>RHUN</t>
  </si>
  <si>
    <t>RLIG</t>
  </si>
  <si>
    <t>ROEL</t>
  </si>
  <si>
    <t>ROEN</t>
  </si>
  <si>
    <t>RREF</t>
  </si>
  <si>
    <t>RWME</t>
  </si>
  <si>
    <t>RWMN</t>
  </si>
  <si>
    <t>RWRE</t>
  </si>
  <si>
    <t>RWRN</t>
  </si>
  <si>
    <t>RWUE</t>
  </si>
  <si>
    <t>RWUN</t>
  </si>
  <si>
    <t>ICH</t>
  </si>
  <si>
    <t>ICM</t>
  </si>
  <si>
    <t>ILM</t>
  </si>
  <si>
    <t>INF</t>
  </si>
  <si>
    <t>INM</t>
  </si>
  <si>
    <t>IOI</t>
  </si>
  <si>
    <t>CCLE [Com.Space Cool.Large.Existing.]</t>
  </si>
  <si>
    <t>CCOK [Com.Cooking.Existing.]</t>
  </si>
  <si>
    <t>CCSE [Com.Space Cool.Small.Existing.]</t>
  </si>
  <si>
    <t>CHLE [Com.Space Heat.Large.Existing.]</t>
  </si>
  <si>
    <t>CHSE [Com.Space Heat.Small.Existing.]</t>
  </si>
  <si>
    <t>CLIG [Com.Lighting.Existing.]</t>
  </si>
  <si>
    <t>COEL [Com.Other Electric.Existing.]</t>
  </si>
  <si>
    <t>CPLI [Com.Public Lighting.Existing.]</t>
  </si>
  <si>
    <t>CREF [Com.Refrigeration.Existing.]</t>
  </si>
  <si>
    <t>CWLE [Com.Water Heat.Large.Existing.]</t>
  </si>
  <si>
    <t>CWSE [Com.Water Heat.Small.Existing.]</t>
  </si>
  <si>
    <t>TAI</t>
  </si>
  <si>
    <t>TAV</t>
  </si>
  <si>
    <t>TBI</t>
  </si>
  <si>
    <t>Mp⁎km</t>
  </si>
  <si>
    <t>TBU</t>
  </si>
  <si>
    <t>TCL</t>
  </si>
  <si>
    <t>TCS</t>
  </si>
  <si>
    <t>TFR</t>
  </si>
  <si>
    <t>Mt⁎km</t>
  </si>
  <si>
    <t>TMO</t>
  </si>
  <si>
    <t>TNA</t>
  </si>
  <si>
    <t>TNB</t>
  </si>
  <si>
    <t>TTF</t>
  </si>
  <si>
    <t>TTL</t>
  </si>
  <si>
    <t>TTP</t>
  </si>
  <si>
    <t>Mt</t>
  </si>
  <si>
    <t>CCLE</t>
  </si>
  <si>
    <t>CCOK</t>
  </si>
  <si>
    <t>CCSE</t>
  </si>
  <si>
    <t>CHLE</t>
  </si>
  <si>
    <t>CHSE</t>
  </si>
  <si>
    <t>CLIG</t>
  </si>
  <si>
    <t>COEL</t>
  </si>
  <si>
    <t>CPLI</t>
  </si>
  <si>
    <t>CREF</t>
  </si>
  <si>
    <t>CWLE</t>
  </si>
  <si>
    <t>CWSE</t>
  </si>
  <si>
    <t>Others</t>
  </si>
  <si>
    <t>NEO</t>
  </si>
  <si>
    <t>Non energy (1)</t>
  </si>
  <si>
    <t>Agriculture, fishery, forestry</t>
  </si>
  <si>
    <t>AGR</t>
  </si>
  <si>
    <t>Agriculture (1)</t>
  </si>
  <si>
    <t>Rail passengers heavy.</t>
  </si>
  <si>
    <t>Rail passengers light.</t>
  </si>
  <si>
    <t>Rail freight.</t>
  </si>
  <si>
    <t>Navigation generic bunker</t>
  </si>
  <si>
    <t>Navigation generic</t>
  </si>
  <si>
    <t>Road moto</t>
  </si>
  <si>
    <t>Road freight.</t>
  </si>
  <si>
    <t>Road car.short distance.</t>
  </si>
  <si>
    <t>Road car long distance.</t>
  </si>
  <si>
    <t>Road bus urban.</t>
  </si>
  <si>
    <t>Road bus intercity.</t>
  </si>
  <si>
    <t>Aviation generic.</t>
  </si>
  <si>
    <t>Aviation international</t>
  </si>
  <si>
    <t>Transport (13)</t>
  </si>
  <si>
    <t>Low quality paper</t>
  </si>
  <si>
    <t>IPL</t>
  </si>
  <si>
    <t>Other non-energy intensive</t>
  </si>
  <si>
    <t>Other non-metallic minerals</t>
  </si>
  <si>
    <t>Other non-ferrous Metals</t>
  </si>
  <si>
    <t>Lime</t>
  </si>
  <si>
    <t>Iron and steel</t>
  </si>
  <si>
    <t>IIS</t>
  </si>
  <si>
    <t>Food and beverages</t>
  </si>
  <si>
    <t>IFB</t>
  </si>
  <si>
    <t>Copper</t>
  </si>
  <si>
    <t>ICU</t>
  </si>
  <si>
    <t>Cement</t>
  </si>
  <si>
    <t>Chlorine</t>
  </si>
  <si>
    <t>ICL</t>
  </si>
  <si>
    <t>Other chemicals</t>
  </si>
  <si>
    <t>Ammonia</t>
  </si>
  <si>
    <t>IAM</t>
  </si>
  <si>
    <t>Aluminium</t>
  </si>
  <si>
    <t>IAL</t>
  </si>
  <si>
    <t>Other sector.</t>
  </si>
  <si>
    <t>ONE</t>
  </si>
  <si>
    <t>Water heat.small.</t>
  </si>
  <si>
    <t>Water heat.large.</t>
  </si>
  <si>
    <t>Refrigeration.</t>
  </si>
  <si>
    <t>Public Lighting.</t>
  </si>
  <si>
    <t>Other electric.</t>
  </si>
  <si>
    <t>Lighting.</t>
  </si>
  <si>
    <t>Space heat.small.</t>
  </si>
  <si>
    <t>Space heat.large.</t>
  </si>
  <si>
    <t>Space cool.small.</t>
  </si>
  <si>
    <t>Space cool.large.</t>
  </si>
  <si>
    <t>Cooking.</t>
  </si>
  <si>
    <t>Water heat.single.urban.new</t>
  </si>
  <si>
    <t>Water heat.single.urban.ex</t>
  </si>
  <si>
    <t>Water heat.single.rural.new</t>
  </si>
  <si>
    <t>Water Heat.single.rural.ex</t>
  </si>
  <si>
    <t>Water heat.multi.all.new</t>
  </si>
  <si>
    <t>Water heat.multi.all.existing.</t>
  </si>
  <si>
    <t>Refrigeration</t>
  </si>
  <si>
    <t>Other energy</t>
  </si>
  <si>
    <t>Lighting</t>
  </si>
  <si>
    <t>Space heat.single.urban.new</t>
  </si>
  <si>
    <t>Space heat.single.urban.ex</t>
  </si>
  <si>
    <t>Space heat.single.rural.new</t>
  </si>
  <si>
    <t>Space heat.single.rural.ex</t>
  </si>
  <si>
    <t>Space Heat.multi.all.new</t>
  </si>
  <si>
    <t>Space heat.multi.all.existing.</t>
  </si>
  <si>
    <t>Dish washing</t>
  </si>
  <si>
    <t>Clothes washing</t>
  </si>
  <si>
    <t>Cooking</t>
  </si>
  <si>
    <t>Clothes drying.</t>
  </si>
  <si>
    <t>Industry (13)</t>
  </si>
  <si>
    <t>Residential (20)</t>
  </si>
  <si>
    <t>Description</t>
  </si>
  <si>
    <t>Code</t>
  </si>
  <si>
    <t>Unit (⁎)</t>
  </si>
  <si>
    <t>List of exogenous energy service demands in the Irish TIMES model.</t>
  </si>
  <si>
    <t>RCDR[Clothes drying.]</t>
  </si>
  <si>
    <t>RCOK[Cooking]</t>
  </si>
  <si>
    <t>RCWA[Clothes washing]</t>
  </si>
  <si>
    <t>RDWA[Dish washing]</t>
  </si>
  <si>
    <t>RHME[Space heat.multi.all.existing.]</t>
  </si>
  <si>
    <t>RHMN[Space Heat.multi.all.new]</t>
  </si>
  <si>
    <t>RHRE[Space heat.single.rural.ex]</t>
  </si>
  <si>
    <t>RHRN[Space heat.single.rural.new]</t>
  </si>
  <si>
    <t>RHUE[Space heat.single.urban.ex]</t>
  </si>
  <si>
    <t>RHUN[Space heat.single.urban.new]</t>
  </si>
  <si>
    <t>RLIG[Lighting]</t>
  </si>
  <si>
    <t>ROEL[]</t>
  </si>
  <si>
    <t>RREF[Refrigeration]</t>
  </si>
  <si>
    <t>RWME[Water heat.multi.all.existing.]</t>
  </si>
  <si>
    <t>RWMN[Water heat.multi.all.new]</t>
  </si>
  <si>
    <t>RWRE[Water Heat.single.rural.ex]</t>
  </si>
  <si>
    <t>RWRN[Water heat.single.rural.new]</t>
  </si>
  <si>
    <t>RWUE[Water heat.single.urban.ex]</t>
  </si>
  <si>
    <t>RWUN[Water heat.single.urban.new]</t>
  </si>
  <si>
    <t>ICH[Other chemicals]</t>
  </si>
  <si>
    <t>ICM[Cement]</t>
  </si>
  <si>
    <t>ILM[Lime]</t>
  </si>
  <si>
    <t>INF[Other non-ferrous Metals]</t>
  </si>
  <si>
    <t>INM[Other non-metallic minerals]</t>
  </si>
  <si>
    <t>IOI[Other non-energy intensive]</t>
  </si>
  <si>
    <t>Bioenergy assumptions</t>
  </si>
  <si>
    <t>Energy Service Demands</t>
  </si>
  <si>
    <t>SDS Scenario</t>
  </si>
  <si>
    <t>Oil ($/barrell)</t>
  </si>
  <si>
    <t>Natural Gas ($/Mbtu) Europe</t>
  </si>
  <si>
    <t>Coal ($/tonne)</t>
  </si>
  <si>
    <t>Fossil Fuel Prices</t>
  </si>
  <si>
    <t>Sourced from IEA World Energy Outlook WEO 2020 Page 80 (SDS Scenario)</t>
  </si>
  <si>
    <t>The image below explains the energy flows, inputs and outputs from TIMES</t>
  </si>
  <si>
    <t>Here is a 30 minute tutorial on TIMES from Prof George Giannakidis on how TIMES works</t>
  </si>
  <si>
    <t>Indigenous Bioenergy supply and costs are taken from this SEAI Publication and is capped at 2035 levels out to 2050. The Enhanced Supply (ES) scenario is used that assesses the resource availability if all supply-side
barriers were to be addressed</t>
  </si>
  <si>
    <t xml:space="preserve">From </t>
  </si>
  <si>
    <t>To</t>
  </si>
  <si>
    <t>Value</t>
  </si>
  <si>
    <t>Oil</t>
  </si>
  <si>
    <t>Trucks</t>
  </si>
  <si>
    <t>Gas</t>
  </si>
  <si>
    <t>Coal</t>
  </si>
  <si>
    <t>Peat</t>
  </si>
  <si>
    <t>Wind</t>
  </si>
  <si>
    <t>Solar</t>
  </si>
  <si>
    <t>Bio</t>
  </si>
  <si>
    <t>ELEC</t>
  </si>
  <si>
    <t>H2</t>
  </si>
  <si>
    <t>Cars</t>
  </si>
  <si>
    <t>Industry</t>
  </si>
  <si>
    <t>Commerical</t>
  </si>
  <si>
    <t>Residential</t>
  </si>
  <si>
    <t>Elec</t>
  </si>
  <si>
    <t>Losses</t>
  </si>
  <si>
    <t>Year</t>
  </si>
  <si>
    <t>Elec*</t>
  </si>
  <si>
    <t>Generation (GWh)</t>
  </si>
  <si>
    <t>IE_Hydro</t>
  </si>
  <si>
    <t>IE_Solar</t>
  </si>
  <si>
    <t>IE_Wind_Offshore</t>
  </si>
  <si>
    <t>IE_Wind_Onshore</t>
  </si>
  <si>
    <t>IE_H2_Gas Generation</t>
  </si>
  <si>
    <t>Summary result by sector and fuel type (2020, 2030, 2050)</t>
  </si>
  <si>
    <t>* note: due to rounding the exact figures will not close to zero</t>
  </si>
  <si>
    <t>IE_Hydrogen_Electrolyser</t>
  </si>
  <si>
    <t>IE_Battery_Capacity</t>
  </si>
  <si>
    <t>Interconnection (All Island System)</t>
  </si>
  <si>
    <t>MW</t>
  </si>
  <si>
    <t>GWh</t>
  </si>
  <si>
    <t>IE_Hydrogen_Storage Capacity</t>
  </si>
  <si>
    <t>NI_Biomass_Other_RES</t>
  </si>
  <si>
    <t>NI</t>
  </si>
  <si>
    <t>NI_Solar</t>
  </si>
  <si>
    <t>NI_Wind_Offshore</t>
  </si>
  <si>
    <t>NI_Wind_Onshore</t>
  </si>
  <si>
    <t>Sum Check</t>
  </si>
  <si>
    <t>Region</t>
  </si>
  <si>
    <t>ROI</t>
  </si>
  <si>
    <t>All Island  Load</t>
  </si>
  <si>
    <t>All Island Generation</t>
  </si>
  <si>
    <t>All Island Net Interchange</t>
  </si>
  <si>
    <t>NI_Battery_Capacity</t>
  </si>
  <si>
    <t>IE_Pumped Hydro Storage</t>
  </si>
  <si>
    <t>All Island Demand Side Units</t>
  </si>
  <si>
    <t>-</t>
  </si>
  <si>
    <t>Capacity (GW)</t>
  </si>
  <si>
    <t>2050 Power System Generation and Capacity</t>
  </si>
  <si>
    <t>*</t>
  </si>
  <si>
    <t>secondary electricity</t>
  </si>
  <si>
    <t>IE_H2_Storage (Charging)</t>
  </si>
  <si>
    <t>IE_PHES (Pump Load)</t>
  </si>
  <si>
    <t>Total Wind and Solar Generation</t>
  </si>
  <si>
    <t>All Island Wind and Solar Curtailment</t>
  </si>
  <si>
    <t>All Values TWh showing fuel use by sector (ROI)</t>
  </si>
  <si>
    <t>2050 System Extended (For modelling purposed all H2 is assumed to be in the node associated with ROI</t>
  </si>
  <si>
    <t>IE_Gas Generation</t>
  </si>
  <si>
    <t>IE Biomass+Other Res and Non Res</t>
  </si>
  <si>
    <t>NI_Gas Generation</t>
  </si>
  <si>
    <t>All Island  H2 and Pumped Hydro  Loads</t>
  </si>
  <si>
    <t>All Island  Battery Load</t>
  </si>
  <si>
    <t>2030 Power System Generation and Capacity</t>
  </si>
  <si>
    <t>2030 System Extended System</t>
  </si>
  <si>
    <t>Summary results for Power sector (2030, 2050)</t>
  </si>
  <si>
    <t>Population (000)</t>
  </si>
  <si>
    <t>Number of Households (000)</t>
  </si>
  <si>
    <t>IE_Bioenergy Carbon Capture and Storage</t>
  </si>
  <si>
    <t>Agriculture</t>
  </si>
  <si>
    <t>Commercial</t>
  </si>
  <si>
    <t>Electrical generation</t>
  </si>
  <si>
    <t>Industrial Processes</t>
  </si>
  <si>
    <t>Other</t>
  </si>
  <si>
    <t>Transport</t>
  </si>
  <si>
    <t>Emissions Mt CO2 (ROI)</t>
  </si>
  <si>
    <t>Hydrogen Production</t>
  </si>
  <si>
    <t>All Island</t>
  </si>
  <si>
    <t>Elec Offtake for H2 production for Power System Storage</t>
  </si>
  <si>
    <t>Recirculated H2</t>
  </si>
  <si>
    <t>Elec Offtake for H2 Freight</t>
  </si>
  <si>
    <t>Offtake from AI Power System</t>
  </si>
  <si>
    <t>Elec Offtake for Remaining loads (Residential etc)</t>
  </si>
  <si>
    <t>Elec porton of  Recirculated H2</t>
  </si>
  <si>
    <t>Round Trip EFF of Power to H2 to Power</t>
  </si>
  <si>
    <t>%</t>
  </si>
  <si>
    <t>Power to H2</t>
  </si>
  <si>
    <t>H2 back to Power</t>
  </si>
  <si>
    <t>Weighted ROI Portion</t>
  </si>
  <si>
    <t>H2 Power Sector Losses (All Island)</t>
  </si>
  <si>
    <t>H2 Freight Losses</t>
  </si>
  <si>
    <t>Total All Island H2 Losses</t>
  </si>
  <si>
    <t>Note: Due to the nature of the modelling H2 production is assumed to take place in ROI but is distrubuted across the All Island System. Losses in the sankey Diagrams are weighted portions distrubuted between ROI and NI</t>
  </si>
  <si>
    <t>Assumed off model applications  from Curtailed wind energy</t>
  </si>
  <si>
    <t>H2 Consumption in All Island Power Sector</t>
  </si>
  <si>
    <t>H2 Losses (ROI) (Sankey 2050)</t>
  </si>
  <si>
    <t>**</t>
  </si>
  <si>
    <t>See Power sector tab for H2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</si>
</sst>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Te\x\t"/>
    <numFmt numFmtId="165" formatCode="0.0%"/>
    <numFmt numFmtId="166" formatCode="_ * #,##0_ ;_ * \-#,##0_ ;_ * &quot;-&quot;_ ;_ @_ "/>
    <numFmt numFmtId="167" formatCode="_ * #,##0.00_ ;_ * \-#,##0.00_ ;_ * &quot;-&quot;??_ ;_ @_ "/>
    <numFmt numFmtId="168" formatCode="_([$€]* #,##0.00_);_([$€]* \(#,##0.00\);_([$€]* &quot;-&quot;??_);_(@_)"/>
    <numFmt numFmtId="169" formatCode="_-[$€-2]\ * #,##0.00_-;\-[$€-2]\ * #,##0.00_-;_-[$€-2]\ * &quot;-&quot;??_-"/>
    <numFmt numFmtId="170" formatCode="#,##0;\-\ #,##0;_-\ &quot;- &quot;"/>
    <numFmt numFmtId="171" formatCode="_ &quot;kr&quot;\ * #,##0_ ;_ &quot;kr&quot;\ * \-#,##0_ ;_ &quot;kr&quot;\ * &quot;-&quot;_ ;_ @_ "/>
    <numFmt numFmtId="172" formatCode="_ &quot;kr&quot;\ * #,##0.00_ ;_ &quot;kr&quot;\ * \-#,##0.00_ ;_ &quot;kr&quot;\ * &quot;-&quot;??_ ;_ @_ "/>
    <numFmt numFmtId="173" formatCode="_([$€-2]* #,##0.00_);_([$€-2]* \(#,##0.00\);_([$€-2]* &quot;-&quot;??_)"/>
    <numFmt numFmtId="174" formatCode="\(##\);\(##\)"/>
    <numFmt numFmtId="175" formatCode="#,##0.0"/>
    <numFmt numFmtId="176" formatCode="_-&quot;€&quot;\ * #,##0.00_-;\-&quot;€&quot;\ * #,##0.00_-;_-&quot;€&quot;\ * &quot;-&quot;??_-;_-@_-"/>
    <numFmt numFmtId="177" formatCode="0.0"/>
  </numFmts>
  <fonts count="88">
    <font>
      <sz val="11"/>
      <color theme="1"/>
      <name val="Calibri"/>
      <family val="2"/>
      <scheme val="minor"/>
    </font>
    <font>
      <sz val="11"/>
      <color theme="1"/>
      <name val="Calibri"/>
      <family val="2"/>
      <scheme val="minor"/>
    </font>
    <font>
      <sz val="10"/>
      <name val="Arial"/>
      <family val="2"/>
    </font>
    <font>
      <sz val="8"/>
      <color indexed="81"/>
      <name val="Tahoma"/>
      <family val="2"/>
    </font>
    <font>
      <b/>
      <sz val="8"/>
      <color indexed="81"/>
      <name val="Tahoma"/>
      <family val="2"/>
    </font>
    <font>
      <sz val="11"/>
      <color theme="0"/>
      <name val="Calibri"/>
      <family val="2"/>
      <scheme val="minor"/>
    </font>
    <font>
      <b/>
      <sz val="10"/>
      <color indexed="12"/>
      <name val="Calibri"/>
      <family val="2"/>
      <scheme val="minor"/>
    </font>
    <font>
      <b/>
      <sz val="10"/>
      <name val="Calibri"/>
      <family val="2"/>
      <scheme val="minor"/>
    </font>
    <font>
      <i/>
      <sz val="10"/>
      <name val="Calibri"/>
      <family val="2"/>
      <scheme val="minor"/>
    </font>
    <font>
      <sz val="10"/>
      <name val="Calibri"/>
      <family val="2"/>
      <scheme val="minor"/>
    </font>
    <font>
      <sz val="11"/>
      <color theme="7" tint="-0.499984740745262"/>
      <name val="Calibri"/>
      <family val="2"/>
      <scheme val="minor"/>
    </font>
    <font>
      <sz val="11"/>
      <color indexed="8"/>
      <name val="Calibri"/>
      <family val="2"/>
      <charset val="238"/>
    </font>
    <font>
      <sz val="11"/>
      <color indexed="9"/>
      <name val="Calibri"/>
      <family val="2"/>
      <charset val="238"/>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0"/>
      <name val="Arial"/>
      <family val="2"/>
      <charset val="238"/>
    </font>
    <font>
      <sz val="10"/>
      <color indexed="8"/>
      <name val="Arial"/>
      <family val="2"/>
    </font>
    <font>
      <b/>
      <sz val="11"/>
      <color indexed="8"/>
      <name val="Calibri"/>
      <family val="2"/>
      <charset val="238"/>
    </font>
    <font>
      <sz val="11"/>
      <color indexed="20"/>
      <name val="Calibri"/>
      <family val="2"/>
      <charset val="238"/>
    </font>
    <font>
      <sz val="11"/>
      <color indexed="60"/>
      <name val="Calibri"/>
      <family val="2"/>
      <charset val="238"/>
    </font>
    <font>
      <b/>
      <sz val="11"/>
      <color indexed="52"/>
      <name val="Calibri"/>
      <family val="2"/>
      <charset val="238"/>
    </font>
    <font>
      <sz val="14"/>
      <color indexed="9"/>
      <name val="Arial"/>
      <family val="2"/>
    </font>
    <font>
      <b/>
      <sz val="10"/>
      <color theme="4"/>
      <name val="Arial"/>
      <family val="2"/>
    </font>
    <font>
      <b/>
      <sz val="10"/>
      <name val="Arial"/>
      <family val="2"/>
    </font>
    <font>
      <u/>
      <sz val="10"/>
      <color indexed="12"/>
      <name val="Arial"/>
      <family val="2"/>
    </font>
    <font>
      <sz val="10"/>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name val="Times New Roman"/>
      <family val="1"/>
    </font>
    <font>
      <b/>
      <sz val="9"/>
      <name val="Times New Roman"/>
      <family val="1"/>
    </font>
    <font>
      <sz val="10"/>
      <name val="Helvetica"/>
    </font>
    <font>
      <b/>
      <sz val="12"/>
      <name val="Arial"/>
      <family val="2"/>
    </font>
    <font>
      <sz val="8"/>
      <color indexed="9"/>
      <name val="Arial"/>
      <family val="2"/>
    </font>
    <font>
      <sz val="10"/>
      <name val="Myriad Pro"/>
      <family val="2"/>
    </font>
    <font>
      <sz val="11"/>
      <color theme="1"/>
      <name val="Calibri"/>
      <family val="2"/>
      <charset val="186"/>
      <scheme val="minor"/>
    </font>
    <font>
      <u/>
      <sz val="12"/>
      <color indexed="20"/>
      <name val="宋体"/>
      <charset val="134"/>
    </font>
    <font>
      <sz val="10"/>
      <color indexed="56"/>
      <name val="Arial"/>
      <family val="2"/>
    </font>
    <font>
      <i/>
      <sz val="8"/>
      <color indexed="38"/>
      <name val="Arial"/>
      <family val="2"/>
    </font>
    <font>
      <b/>
      <sz val="12"/>
      <name val="Times New Roman"/>
      <family val="1"/>
    </font>
    <font>
      <b/>
      <vertAlign val="superscript"/>
      <sz val="12"/>
      <color indexed="54"/>
      <name val="Arial"/>
      <family val="2"/>
    </font>
    <font>
      <sz val="9"/>
      <name val="Verdana"/>
      <family val="2"/>
    </font>
    <font>
      <i/>
      <sz val="9"/>
      <color indexed="60"/>
      <name val="Verdana"/>
      <family val="2"/>
    </font>
    <font>
      <b/>
      <sz val="9"/>
      <name val="Verdana"/>
      <family val="2"/>
    </font>
    <font>
      <b/>
      <sz val="9"/>
      <name val="Arial"/>
      <family val="2"/>
    </font>
    <font>
      <sz val="10"/>
      <name val="Verdana"/>
      <family val="2"/>
    </font>
    <font>
      <sz val="12"/>
      <name val="Arial"/>
      <family val="2"/>
    </font>
    <font>
      <b/>
      <sz val="11"/>
      <color theme="0"/>
      <name val="Calibri"/>
      <family val="2"/>
    </font>
    <font>
      <sz val="11"/>
      <color rgb="FF000098"/>
      <name val="Calibri"/>
      <family val="2"/>
    </font>
    <font>
      <sz val="9"/>
      <color indexed="81"/>
      <name val="Tahoma"/>
      <family val="2"/>
    </font>
    <font>
      <b/>
      <sz val="9"/>
      <color indexed="81"/>
      <name val="Tahoma"/>
      <family val="2"/>
    </font>
    <font>
      <sz val="8"/>
      <name val="Tahoma"/>
      <family val="2"/>
    </font>
    <font>
      <b/>
      <sz val="11"/>
      <color theme="1"/>
      <name val="Calibri"/>
      <family val="2"/>
      <scheme val="minor"/>
    </font>
    <font>
      <b/>
      <sz val="11"/>
      <color theme="7" tint="-0.499984740745262"/>
      <name val="Calibri"/>
      <family val="2"/>
      <scheme val="minor"/>
    </font>
    <font>
      <b/>
      <sz val="12"/>
      <color theme="1"/>
      <name val="Calibri"/>
      <family val="2"/>
      <scheme val="minor"/>
    </font>
    <font>
      <b/>
      <sz val="11"/>
      <color rgb="FFFF0000"/>
      <name val="Calibri"/>
      <family val="2"/>
      <scheme val="minor"/>
    </font>
    <font>
      <b/>
      <sz val="24"/>
      <color theme="1"/>
      <name val="Calibri"/>
      <family val="2"/>
      <scheme val="minor"/>
    </font>
    <font>
      <b/>
      <sz val="24"/>
      <color theme="0"/>
      <name val="Calibri"/>
      <family val="2"/>
      <scheme val="minor"/>
    </font>
    <font>
      <sz val="24"/>
      <color theme="1"/>
      <name val="Calibri"/>
      <family val="2"/>
      <scheme val="minor"/>
    </font>
    <font>
      <sz val="20"/>
      <color theme="1"/>
      <name val="Calibri"/>
      <family val="2"/>
      <scheme val="minor"/>
    </font>
    <font>
      <sz val="20"/>
      <color rgb="FF002060"/>
      <name val="Calibri"/>
      <family val="2"/>
      <scheme val="minor"/>
    </font>
    <font>
      <u/>
      <sz val="11"/>
      <color theme="10"/>
      <name val="Calibri"/>
      <family val="2"/>
      <scheme val="minor"/>
    </font>
    <font>
      <u/>
      <sz val="20"/>
      <color theme="10"/>
      <name val="Calibri"/>
      <family val="2"/>
      <scheme val="minor"/>
    </font>
    <font>
      <sz val="22"/>
      <color theme="1"/>
      <name val="Calibri"/>
      <family val="2"/>
      <scheme val="minor"/>
    </font>
  </fonts>
  <fills count="49">
    <fill>
      <patternFill patternType="none"/>
    </fill>
    <fill>
      <patternFill patternType="gray125"/>
    </fill>
    <fill>
      <patternFill patternType="solid">
        <fgColor theme="4"/>
        <bgColor indexed="64"/>
      </patternFill>
    </fill>
    <fill>
      <patternFill patternType="solid">
        <fgColor indexed="43"/>
        <bgColor indexed="64"/>
      </patternFill>
    </fill>
    <fill>
      <patternFill patternType="solid">
        <fgColor indexed="42"/>
        <bgColor indexed="64"/>
      </patternFill>
    </fill>
    <fill>
      <patternFill patternType="solid">
        <fgColor theme="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47"/>
        <bgColor indexed="64"/>
      </patternFill>
    </fill>
    <fill>
      <patternFill patternType="solid">
        <fgColor indexed="55"/>
        <bgColor indexed="64"/>
      </patternFill>
    </fill>
    <fill>
      <patternFill patternType="solid">
        <fgColor indexed="63"/>
        <bgColor indexed="64"/>
      </patternFill>
    </fill>
    <fill>
      <patternFill patternType="solid">
        <fgColor indexed="62"/>
        <bgColor indexed="64"/>
      </patternFill>
    </fill>
    <fill>
      <patternFill patternType="solid">
        <fgColor indexed="27"/>
        <bgColor indexed="64"/>
      </patternFill>
    </fill>
    <fill>
      <patternFill patternType="solid">
        <fgColor indexed="49"/>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solid">
        <fgColor rgb="FF1B429A"/>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30"/>
      </left>
      <right style="thin">
        <color indexed="30"/>
      </right>
      <top style="thin">
        <color indexed="30"/>
      </top>
      <bottom style="thin">
        <color indexed="30"/>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right/>
      <top/>
      <bottom style="thick">
        <color rgb="FF6AB0E0"/>
      </bottom>
      <diagonal/>
    </border>
    <border>
      <left/>
      <right/>
      <top/>
      <bottom style="medium">
        <color rgb="FF6AB0E0"/>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30"/>
      </left>
      <right style="thin">
        <color indexed="30"/>
      </right>
      <top style="thin">
        <color indexed="30"/>
      </top>
      <bottom style="thin">
        <color indexed="30"/>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right/>
      <top style="thin">
        <color indexed="64"/>
      </top>
      <bottom style="thin">
        <color theme="7" tint="-0.499984740745262"/>
      </bottom>
      <diagonal/>
    </border>
    <border>
      <left/>
      <right/>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30"/>
      </left>
      <right style="thin">
        <color indexed="30"/>
      </right>
      <top style="thin">
        <color indexed="30"/>
      </top>
      <bottom style="thin">
        <color indexed="30"/>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518">
    <xf numFmtId="0" fontId="0" fillId="0" borderId="0"/>
    <xf numFmtId="9" fontId="1" fillId="0" borderId="0" applyFont="0" applyFill="0" applyBorder="0" applyAlignment="0" applyProtection="0"/>
    <xf numFmtId="0" fontId="1" fillId="0" borderId="0"/>
    <xf numFmtId="0" fontId="2" fillId="0" borderId="0"/>
    <xf numFmtId="0" fontId="5" fillId="5" borderId="0" applyNumberFormat="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11" borderId="4" applyNumberFormat="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0" borderId="8" applyNumberFormat="0" applyAlignment="0" applyProtection="0"/>
    <xf numFmtId="43"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1" fillId="21" borderId="10" applyNumberFormat="0" applyFont="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5" borderId="0" applyNumberFormat="0" applyBorder="0" applyAlignment="0" applyProtection="0"/>
    <xf numFmtId="0" fontId="21" fillId="8" borderId="0" applyNumberFormat="0" applyBorder="0" applyAlignment="0" applyProtection="0"/>
    <xf numFmtId="0" fontId="22" fillId="26" borderId="11" applyNumberFormat="0" applyAlignment="0" applyProtection="0"/>
    <xf numFmtId="0" fontId="23" fillId="0" borderId="0" applyNumberFormat="0" applyFill="0" applyBorder="0" applyAlignment="0" applyProtection="0"/>
    <xf numFmtId="0" fontId="24" fillId="0" borderId="0"/>
    <xf numFmtId="0" fontId="2" fillId="0" borderId="0"/>
    <xf numFmtId="0" fontId="25" fillId="0" borderId="0"/>
    <xf numFmtId="0" fontId="26" fillId="0" borderId="12" applyNumberFormat="0" applyFill="0" applyAlignment="0" applyProtection="0"/>
    <xf numFmtId="0" fontId="27" fillId="7" borderId="0" applyNumberFormat="0" applyBorder="0" applyAlignment="0" applyProtection="0"/>
    <xf numFmtId="0" fontId="28" fillId="27" borderId="0" applyNumberFormat="0" applyBorder="0" applyAlignment="0" applyProtection="0"/>
    <xf numFmtId="0" fontId="29" fillId="26" borderId="4" applyNumberFormat="0" applyAlignment="0" applyProtection="0"/>
    <xf numFmtId="0" fontId="30" fillId="2" borderId="0">
      <alignment horizontal="left"/>
    </xf>
    <xf numFmtId="0" fontId="31" fillId="0" borderId="0"/>
    <xf numFmtId="0" fontId="2" fillId="0" borderId="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2" fillId="0" borderId="0" applyNumberFormat="0" applyFont="0" applyFill="0" applyBorder="0" applyProtection="0">
      <alignment horizontal="left" vertical="center" indent="5"/>
    </xf>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4" fontId="52" fillId="28" borderId="3">
      <alignment horizontal="right" vertical="center"/>
    </xf>
    <xf numFmtId="4" fontId="52" fillId="28" borderId="3">
      <alignment horizontal="right" vertical="center"/>
    </xf>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0" fontId="39" fillId="20" borderId="8"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0" fontId="53" fillId="0" borderId="13">
      <alignment horizontal="left" vertical="center" wrapText="1" indent="2"/>
    </xf>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8" fontId="2"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1" fontId="2" fillId="0" borderId="0" applyFont="0" applyFill="0" applyBorder="0" applyAlignment="0" applyProtection="0"/>
    <xf numFmtId="11" fontId="2" fillId="0" borderId="0" applyFont="0" applyFill="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4" fontId="53" fillId="0" borderId="0" applyBorder="0">
      <alignment horizontal="right" vertical="center"/>
    </xf>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1"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53" fillId="0" borderId="3" applyFill="0" applyBorder="0" applyProtection="0">
      <alignment horizontal="right" vertical="center"/>
    </xf>
    <xf numFmtId="0" fontId="54" fillId="0" borderId="0" applyNumberFormat="0" applyFill="0" applyBorder="0" applyProtection="0">
      <alignment horizontal="left" vertical="center"/>
    </xf>
    <xf numFmtId="0" fontId="2" fillId="29" borderId="0" applyNumberFormat="0" applyFont="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21" borderId="10" applyNumberFormat="0" applyFont="0" applyAlignment="0" applyProtection="0"/>
    <xf numFmtId="0" fontId="2" fillId="21" borderId="10" applyNumberFormat="0" applyFont="0" applyAlignment="0" applyProtection="0"/>
    <xf numFmtId="0" fontId="35"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35"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35"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170" fontId="2" fillId="0" borderId="0" applyFont="0" applyFill="0" applyBorder="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9" fontId="2"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59" fillId="0" borderId="0" applyFont="0" applyFill="0" applyBorder="0" applyAlignment="0" applyProtection="0"/>
    <xf numFmtId="167" fontId="55" fillId="0" borderId="0" applyFont="0" applyFill="0" applyBorder="0" applyAlignment="0" applyProtection="0"/>
    <xf numFmtId="166" fontId="55" fillId="0" borderId="0" applyFont="0" applyFill="0" applyBorder="0" applyAlignment="0" applyProtection="0"/>
    <xf numFmtId="171" fontId="55" fillId="0" borderId="0" applyFont="0" applyFill="0" applyBorder="0" applyAlignment="0" applyProtection="0"/>
    <xf numFmtId="0" fontId="2" fillId="0" borderId="0"/>
    <xf numFmtId="0" fontId="2" fillId="0" borderId="3" applyNumberFormat="0" applyFill="0" applyProtection="0">
      <alignment horizontal="right"/>
    </xf>
    <xf numFmtId="0" fontId="2" fillId="0" borderId="3" applyNumberFormat="0" applyFill="0" applyProtection="0">
      <alignment horizontal="right"/>
    </xf>
    <xf numFmtId="0" fontId="32" fillId="30" borderId="3" applyNumberFormat="0" applyProtection="0">
      <alignment horizontal="right"/>
    </xf>
    <xf numFmtId="0" fontId="56" fillId="30" borderId="0" applyNumberFormat="0" applyBorder="0" applyProtection="0">
      <alignment horizontal="left"/>
    </xf>
    <xf numFmtId="0" fontId="32" fillId="30" borderId="3" applyNumberFormat="0" applyProtection="0">
      <alignment horizontal="left"/>
    </xf>
    <xf numFmtId="0" fontId="2" fillId="0" borderId="3" applyNumberFormat="0" applyFill="0" applyProtection="0">
      <alignment horizontal="right"/>
    </xf>
    <xf numFmtId="0" fontId="2" fillId="0" borderId="3" applyNumberFormat="0" applyFill="0" applyProtection="0">
      <alignment horizontal="right"/>
    </xf>
    <xf numFmtId="0" fontId="57" fillId="31" borderId="0" applyNumberFormat="0" applyBorder="0" applyProtection="0">
      <alignment horizontal="left"/>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172" fontId="55"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 fontId="53" fillId="0" borderId="0"/>
    <xf numFmtId="49" fontId="2" fillId="32" borderId="15">
      <alignment vertical="top" wrapText="1"/>
    </xf>
    <xf numFmtId="3" fontId="61" fillId="0" borderId="15">
      <alignment horizontal="right" vertical="top"/>
    </xf>
    <xf numFmtId="0" fontId="32" fillId="33" borderId="3">
      <alignment horizontal="centerContinuous" vertical="top" wrapText="1"/>
    </xf>
    <xf numFmtId="0" fontId="62" fillId="0" borderId="0">
      <alignment vertical="top" wrapText="1"/>
    </xf>
    <xf numFmtId="169" fontId="2" fillId="0" borderId="0" applyFont="0" applyFill="0" applyBorder="0" applyAlignment="0" applyProtection="0"/>
    <xf numFmtId="0" fontId="63" fillId="0" borderId="0"/>
    <xf numFmtId="0" fontId="1" fillId="0" borderId="0"/>
    <xf numFmtId="0" fontId="1" fillId="0" borderId="0"/>
    <xf numFmtId="0" fontId="1" fillId="0" borderId="0"/>
    <xf numFmtId="0" fontId="1" fillId="0" borderId="0"/>
    <xf numFmtId="0" fontId="35" fillId="21" borderId="10" applyNumberFormat="0" applyFont="0" applyAlignment="0" applyProtection="0"/>
    <xf numFmtId="174" fontId="64" fillId="0" borderId="0">
      <alignment horizontal="right"/>
    </xf>
    <xf numFmtId="0" fontId="62" fillId="0" borderId="0">
      <alignment vertical="top" wrapText="1"/>
    </xf>
    <xf numFmtId="175" fontId="65" fillId="34" borderId="16">
      <alignment vertical="center"/>
    </xf>
    <xf numFmtId="165" fontId="66" fillId="34" borderId="16">
      <alignment vertical="center"/>
    </xf>
    <xf numFmtId="175" fontId="67" fillId="35" borderId="16">
      <alignment vertical="center"/>
    </xf>
    <xf numFmtId="0" fontId="2" fillId="36" borderId="17" applyBorder="0">
      <alignment horizontal="left" vertical="center"/>
    </xf>
    <xf numFmtId="49" fontId="2" fillId="37" borderId="3">
      <alignment vertical="center" wrapText="1"/>
    </xf>
    <xf numFmtId="0" fontId="2" fillId="38" borderId="14">
      <alignment horizontal="left" vertical="center" wrapText="1"/>
    </xf>
    <xf numFmtId="0" fontId="68" fillId="39" borderId="3">
      <alignment horizontal="left" vertical="center" wrapText="1"/>
    </xf>
    <xf numFmtId="0" fontId="2" fillId="40" borderId="3">
      <alignment horizontal="left" vertical="center" wrapText="1"/>
    </xf>
    <xf numFmtId="0" fontId="2" fillId="41" borderId="3">
      <alignment horizontal="left" vertical="center" wrapText="1"/>
    </xf>
    <xf numFmtId="9" fontId="1" fillId="0" borderId="0" applyFont="0" applyFill="0" applyBorder="0" applyAlignment="0" applyProtection="0"/>
    <xf numFmtId="43" fontId="1" fillId="0" borderId="0" applyFont="0" applyFill="0" applyBorder="0" applyAlignment="0" applyProtection="0"/>
    <xf numFmtId="0" fontId="69" fillId="0" borderId="0"/>
    <xf numFmtId="0" fontId="1" fillId="0" borderId="0" applyNumberFormat="0" applyFont="0" applyFill="0" applyBorder="0" applyProtection="0">
      <alignment vertical="center"/>
    </xf>
    <xf numFmtId="9" fontId="1" fillId="0" borderId="0" applyFont="0" applyFill="0" applyBorder="0" applyAlignment="0" applyProtection="0"/>
    <xf numFmtId="0" fontId="60" fillId="0" borderId="0" applyNumberFormat="0" applyFill="0" applyBorder="0" applyAlignment="0" applyProtection="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9" fontId="2" fillId="0" borderId="0" applyFont="0" applyFill="0" applyBorder="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58" fillId="0" borderId="0"/>
    <xf numFmtId="0" fontId="1" fillId="0" borderId="0"/>
    <xf numFmtId="0" fontId="58" fillId="0" borderId="0"/>
    <xf numFmtId="0" fontId="58" fillId="0" borderId="0"/>
    <xf numFmtId="0" fontId="58" fillId="0" borderId="0"/>
    <xf numFmtId="0" fontId="58" fillId="0" borderId="0"/>
    <xf numFmtId="0" fontId="1" fillId="0" borderId="0"/>
    <xf numFmtId="0" fontId="1" fillId="0" borderId="0"/>
    <xf numFmtId="0" fontId="1" fillId="0" borderId="0"/>
    <xf numFmtId="0" fontId="1" fillId="0" borderId="0"/>
    <xf numFmtId="4" fontId="53" fillId="0" borderId="3" applyFill="0" applyBorder="0" applyProtection="0">
      <alignment horizontal="right" vertical="center"/>
    </xf>
    <xf numFmtId="0" fontId="2" fillId="0" borderId="0"/>
    <xf numFmtId="0" fontId="1" fillId="0" borderId="0"/>
    <xf numFmtId="0" fontId="2" fillId="21" borderId="10" applyNumberFormat="0" applyFont="0" applyAlignment="0" applyProtection="0"/>
    <xf numFmtId="0" fontId="2" fillId="21" borderId="10" applyNumberFormat="0" applyFont="0" applyAlignment="0" applyProtection="0"/>
    <xf numFmtId="0" fontId="35"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35"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35"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2" fillId="21" borderId="10" applyNumberFormat="0" applyFon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9" fontId="1" fillId="0" borderId="0" applyFont="0" applyFill="0" applyBorder="0" applyAlignment="0" applyProtection="0"/>
    <xf numFmtId="0" fontId="2" fillId="0" borderId="3" applyNumberFormat="0" applyFill="0" applyProtection="0">
      <alignment horizontal="right"/>
    </xf>
    <xf numFmtId="0" fontId="2" fillId="0" borderId="3" applyNumberFormat="0" applyFill="0" applyProtection="0">
      <alignment horizontal="right"/>
    </xf>
    <xf numFmtId="0" fontId="32" fillId="30" borderId="3" applyNumberFormat="0" applyProtection="0">
      <alignment horizontal="right"/>
    </xf>
    <xf numFmtId="0" fontId="32" fillId="30" borderId="3" applyNumberFormat="0" applyProtection="0">
      <alignment horizontal="left"/>
    </xf>
    <xf numFmtId="0" fontId="2" fillId="0" borderId="3" applyNumberFormat="0" applyFill="0" applyProtection="0">
      <alignment horizontal="right"/>
    </xf>
    <xf numFmtId="0" fontId="2" fillId="0" borderId="3" applyNumberFormat="0" applyFill="0" applyProtection="0">
      <alignment horizontal="right"/>
    </xf>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4" fontId="53" fillId="0" borderId="3" applyFill="0" applyBorder="0" applyProtection="0">
      <alignment horizontal="right" vertical="center"/>
    </xf>
    <xf numFmtId="0" fontId="2" fillId="0" borderId="3" applyNumberFormat="0" applyFill="0" applyProtection="0">
      <alignment horizontal="right"/>
    </xf>
    <xf numFmtId="0" fontId="2" fillId="0" borderId="3" applyNumberFormat="0" applyFill="0" applyProtection="0">
      <alignment horizontal="right"/>
    </xf>
    <xf numFmtId="0" fontId="32" fillId="30" borderId="3" applyNumberFormat="0" applyProtection="0">
      <alignment horizontal="right"/>
    </xf>
    <xf numFmtId="0" fontId="32" fillId="30" borderId="3" applyNumberFormat="0" applyProtection="0">
      <alignment horizontal="left"/>
    </xf>
    <xf numFmtId="0" fontId="2" fillId="0" borderId="3" applyNumberFormat="0" applyFill="0" applyProtection="0">
      <alignment horizontal="right"/>
    </xf>
    <xf numFmtId="0" fontId="2" fillId="0" borderId="3" applyNumberFormat="0" applyFill="0" applyProtection="0">
      <alignment horizontal="right"/>
    </xf>
    <xf numFmtId="0" fontId="2" fillId="0" borderId="0"/>
    <xf numFmtId="176" fontId="2" fillId="0" borderId="0" applyFont="0" applyFill="0" applyBorder="0" applyAlignment="0" applyProtection="0"/>
    <xf numFmtId="17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6" fontId="2" fillId="0" borderId="0" applyFont="0" applyFill="0" applyBorder="0" applyAlignment="0" applyProtection="0"/>
    <xf numFmtId="0" fontId="2" fillId="0" borderId="0"/>
    <xf numFmtId="0" fontId="70" fillId="0" borderId="0"/>
    <xf numFmtId="0" fontId="71" fillId="42" borderId="18"/>
    <xf numFmtId="0" fontId="72" fillId="0" borderId="19"/>
    <xf numFmtId="43" fontId="2" fillId="0" borderId="0" applyFont="0" applyFill="0" applyBorder="0" applyAlignment="0" applyProtection="0"/>
    <xf numFmtId="0" fontId="2" fillId="0" borderId="0"/>
    <xf numFmtId="0" fontId="13" fillId="11" borderId="22" applyNumberFormat="0" applyAlignment="0" applyProtection="0"/>
    <xf numFmtId="0" fontId="11" fillId="21" borderId="23" applyNumberFormat="0" applyFont="0" applyAlignment="0" applyProtection="0"/>
    <xf numFmtId="0" fontId="22" fillId="26" borderId="24" applyNumberFormat="0" applyAlignment="0" applyProtection="0"/>
    <xf numFmtId="0" fontId="26" fillId="0" borderId="25" applyNumberFormat="0" applyFill="0" applyAlignment="0" applyProtection="0"/>
    <xf numFmtId="0" fontId="29"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4" fontId="53" fillId="0" borderId="20" applyFill="0" applyBorder="0" applyProtection="0">
      <alignment horizontal="right" vertical="center"/>
    </xf>
    <xf numFmtId="49" fontId="53" fillId="0" borderId="3" applyNumberFormat="0" applyFont="0" applyFill="0" applyBorder="0" applyProtection="0">
      <alignment horizontal="left" vertical="center" indent="2"/>
    </xf>
    <xf numFmtId="0" fontId="2" fillId="21" borderId="23" applyNumberFormat="0" applyFont="0" applyAlignment="0" applyProtection="0"/>
    <xf numFmtId="0" fontId="2" fillId="21" borderId="23" applyNumberFormat="0" applyFont="0" applyAlignment="0" applyProtection="0"/>
    <xf numFmtId="0" fontId="35"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35"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35"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2" fillId="0" borderId="20" applyNumberFormat="0" applyFill="0" applyProtection="0">
      <alignment horizontal="right"/>
    </xf>
    <xf numFmtId="0" fontId="2" fillId="0" borderId="20" applyNumberFormat="0" applyFill="0" applyProtection="0">
      <alignment horizontal="right"/>
    </xf>
    <xf numFmtId="0" fontId="32" fillId="30" borderId="20" applyNumberFormat="0" applyProtection="0">
      <alignment horizontal="right"/>
    </xf>
    <xf numFmtId="0" fontId="32" fillId="30" borderId="20" applyNumberFormat="0" applyProtection="0">
      <alignment horizontal="left"/>
    </xf>
    <xf numFmtId="0" fontId="2" fillId="0" borderId="20" applyNumberFormat="0" applyFill="0" applyProtection="0">
      <alignment horizontal="right"/>
    </xf>
    <xf numFmtId="0" fontId="2" fillId="0" borderId="20" applyNumberFormat="0" applyFill="0" applyProtection="0">
      <alignment horizontal="right"/>
    </xf>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2" fillId="0" borderId="0"/>
    <xf numFmtId="49" fontId="2" fillId="32" borderId="27">
      <alignment vertical="top" wrapText="1"/>
    </xf>
    <xf numFmtId="0" fontId="35" fillId="21" borderId="23" applyNumberFormat="0" applyFont="0" applyAlignment="0" applyProtection="0"/>
    <xf numFmtId="175" fontId="65" fillId="34" borderId="28">
      <alignment vertical="center"/>
    </xf>
    <xf numFmtId="165" fontId="66" fillId="34" borderId="28">
      <alignment vertical="center"/>
    </xf>
    <xf numFmtId="175" fontId="67" fillId="35" borderId="28">
      <alignment vertical="center"/>
    </xf>
    <xf numFmtId="0" fontId="2" fillId="36" borderId="29" applyBorder="0">
      <alignment horizontal="left" vertical="center"/>
    </xf>
    <xf numFmtId="49" fontId="2" fillId="37" borderId="20">
      <alignment vertical="center" wrapText="1"/>
    </xf>
    <xf numFmtId="0" fontId="2" fillId="38" borderId="26">
      <alignment horizontal="left" vertical="center" wrapText="1"/>
    </xf>
    <xf numFmtId="0" fontId="68" fillId="39" borderId="20">
      <alignment horizontal="left" vertical="center" wrapText="1"/>
    </xf>
    <xf numFmtId="0" fontId="2" fillId="40" borderId="20">
      <alignment horizontal="left" vertical="center" wrapText="1"/>
    </xf>
    <xf numFmtId="0" fontId="2" fillId="41" borderId="20">
      <alignment horizontal="left" vertical="center" wrapText="1"/>
    </xf>
    <xf numFmtId="43" fontId="1" fillId="0" borderId="0" applyFont="0" applyFill="0" applyBorder="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0" fontId="38" fillId="26" borderId="22"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0" fontId="45" fillId="11" borderId="22" applyNumberFormat="0" applyAlignment="0" applyProtection="0"/>
    <xf numFmtId="4" fontId="53" fillId="0" borderId="20" applyFill="0" applyBorder="0" applyProtection="0">
      <alignment horizontal="right" vertical="center"/>
    </xf>
    <xf numFmtId="0" fontId="2" fillId="21" borderId="23" applyNumberFormat="0" applyFont="0" applyAlignment="0" applyProtection="0"/>
    <xf numFmtId="0" fontId="2" fillId="21" borderId="23" applyNumberFormat="0" applyFont="0" applyAlignment="0" applyProtection="0"/>
    <xf numFmtId="0" fontId="35"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35"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35"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2" fillId="21" borderId="23" applyNumberFormat="0" applyFon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48" fillId="26" borderId="24" applyNumberFormat="0" applyAlignment="0" applyProtection="0"/>
    <xf numFmtId="0" fontId="2" fillId="0" borderId="20" applyNumberFormat="0" applyFill="0" applyProtection="0">
      <alignment horizontal="right"/>
    </xf>
    <xf numFmtId="0" fontId="2" fillId="0" borderId="20" applyNumberFormat="0" applyFill="0" applyProtection="0">
      <alignment horizontal="right"/>
    </xf>
    <xf numFmtId="0" fontId="32" fillId="30" borderId="20" applyNumberFormat="0" applyProtection="0">
      <alignment horizontal="right"/>
    </xf>
    <xf numFmtId="0" fontId="32" fillId="30" borderId="20" applyNumberFormat="0" applyProtection="0">
      <alignment horizontal="left"/>
    </xf>
    <xf numFmtId="0" fontId="2" fillId="0" borderId="20" applyNumberFormat="0" applyFill="0" applyProtection="0">
      <alignment horizontal="right"/>
    </xf>
    <xf numFmtId="0" fontId="2" fillId="0" borderId="20" applyNumberFormat="0" applyFill="0" applyProtection="0">
      <alignment horizontal="right"/>
    </xf>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0" fontId="50" fillId="0" borderId="25" applyNumberFormat="0" applyFill="0" applyAlignment="0" applyProtection="0"/>
    <xf numFmtId="4" fontId="53" fillId="0" borderId="20" applyFill="0" applyBorder="0" applyProtection="0">
      <alignment horizontal="right" vertical="center"/>
    </xf>
    <xf numFmtId="0" fontId="2" fillId="0" borderId="20" applyNumberFormat="0" applyFill="0" applyProtection="0">
      <alignment horizontal="right"/>
    </xf>
    <xf numFmtId="0" fontId="2" fillId="0" borderId="20" applyNumberFormat="0" applyFill="0" applyProtection="0">
      <alignment horizontal="right"/>
    </xf>
    <xf numFmtId="0" fontId="32" fillId="30" borderId="20" applyNumberFormat="0" applyProtection="0">
      <alignment horizontal="right"/>
    </xf>
    <xf numFmtId="0" fontId="32" fillId="30" borderId="20" applyNumberFormat="0" applyProtection="0">
      <alignment horizontal="left"/>
    </xf>
    <xf numFmtId="0" fontId="2" fillId="0" borderId="20" applyNumberFormat="0" applyFill="0" applyProtection="0">
      <alignment horizontal="right"/>
    </xf>
    <xf numFmtId="0" fontId="2" fillId="0" borderId="20" applyNumberFormat="0" applyFill="0" applyProtection="0">
      <alignment horizontal="right"/>
    </xf>
    <xf numFmtId="0" fontId="2" fillId="0" borderId="0"/>
    <xf numFmtId="49" fontId="53" fillId="0" borderId="20" applyNumberFormat="0" applyFont="0" applyFill="0" applyBorder="0" applyProtection="0">
      <alignment horizontal="left" vertical="center" indent="2"/>
    </xf>
    <xf numFmtId="43" fontId="2" fillId="0" borderId="0" applyFont="0" applyFill="0" applyBorder="0" applyAlignment="0" applyProtection="0"/>
    <xf numFmtId="43" fontId="2" fillId="0" borderId="0" applyFont="0" applyFill="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8" fillId="26" borderId="22" applyNumberFormat="0" applyAlignment="0" applyProtection="0"/>
    <xf numFmtId="0" fontId="46" fillId="0" borderId="9" applyNumberFormat="0" applyFill="0" applyAlignment="0" applyProtection="0"/>
    <xf numFmtId="0" fontId="39" fillId="20" borderId="8"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25"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0" fontId="47" fillId="27" borderId="0" applyNumberFormat="0" applyBorder="0" applyAlignment="0" applyProtection="0"/>
    <xf numFmtId="0" fontId="75" fillId="0" borderId="0"/>
    <xf numFmtId="0" fontId="35" fillId="0" borderId="0"/>
    <xf numFmtId="0" fontId="2" fillId="0" borderId="0"/>
    <xf numFmtId="0" fontId="2" fillId="0" borderId="0"/>
    <xf numFmtId="0" fontId="2" fillId="0" borderId="0"/>
    <xf numFmtId="0" fontId="2" fillId="0" borderId="0"/>
    <xf numFmtId="0" fontId="2" fillId="21" borderId="23" applyNumberFormat="0" applyFont="0" applyAlignment="0" applyProtection="0"/>
    <xf numFmtId="170" fontId="2" fillId="0" borderId="0" applyFont="0" applyFill="0" applyBorder="0" applyAlignment="0" applyProtection="0"/>
    <xf numFmtId="0" fontId="51" fillId="0" borderId="0" applyNumberFormat="0" applyFill="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50" fillId="0" borderId="25" applyNumberFormat="0" applyFill="0" applyAlignment="0" applyProtection="0"/>
    <xf numFmtId="0" fontId="37" fillId="7" borderId="0" applyNumberFormat="0" applyBorder="0" applyAlignment="0" applyProtection="0"/>
    <xf numFmtId="0" fontId="41" fillId="8"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50" fillId="0" borderId="12" applyNumberFormat="0" applyFill="0" applyAlignment="0" applyProtection="0"/>
    <xf numFmtId="43" fontId="2" fillId="0" borderId="0" applyFont="0" applyFill="0" applyBorder="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35"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35"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35"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4" fontId="53" fillId="0" borderId="35" applyFill="0" applyBorder="0" applyProtection="0">
      <alignment horizontal="right" vertical="center"/>
    </xf>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29" fillId="26" borderId="37" applyNumberFormat="0" applyAlignment="0" applyProtection="0"/>
    <xf numFmtId="0" fontId="26" fillId="0" borderId="40" applyNumberFormat="0" applyFill="0" applyAlignment="0" applyProtection="0"/>
    <xf numFmtId="0" fontId="22" fillId="26" borderId="39" applyNumberFormat="0" applyAlignment="0" applyProtection="0"/>
    <xf numFmtId="0" fontId="11" fillId="21" borderId="38" applyNumberFormat="0" applyFont="0" applyAlignment="0" applyProtection="0"/>
    <xf numFmtId="0" fontId="13" fillId="11" borderId="3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0" fontId="13" fillId="11" borderId="4" applyNumberFormat="0" applyAlignment="0" applyProtection="0"/>
    <xf numFmtId="0" fontId="22" fillId="26" borderId="11" applyNumberFormat="0" applyAlignment="0" applyProtection="0"/>
    <xf numFmtId="0" fontId="26" fillId="0" borderId="12" applyNumberFormat="0" applyFill="0" applyAlignment="0" applyProtection="0"/>
    <xf numFmtId="0" fontId="29"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4" fontId="53" fillId="0" borderId="3" applyFill="0" applyBorder="0" applyProtection="0">
      <alignment horizontal="right" vertical="center"/>
    </xf>
    <xf numFmtId="49" fontId="53" fillId="0" borderId="20" applyNumberFormat="0" applyFont="0" applyFill="0" applyBorder="0" applyProtection="0">
      <alignment horizontal="left" vertical="center" indent="2"/>
    </xf>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2" fillId="0" borderId="3" applyNumberFormat="0" applyFill="0" applyProtection="0">
      <alignment horizontal="right"/>
    </xf>
    <xf numFmtId="0" fontId="2" fillId="0" borderId="3" applyNumberFormat="0" applyFill="0" applyProtection="0">
      <alignment horizontal="right"/>
    </xf>
    <xf numFmtId="0" fontId="32" fillId="30" borderId="3" applyNumberFormat="0" applyProtection="0">
      <alignment horizontal="right"/>
    </xf>
    <xf numFmtId="0" fontId="32" fillId="30" borderId="3" applyNumberFormat="0" applyProtection="0">
      <alignment horizontal="left"/>
    </xf>
    <xf numFmtId="0" fontId="2" fillId="0" borderId="3" applyNumberFormat="0" applyFill="0" applyProtection="0">
      <alignment horizontal="right"/>
    </xf>
    <xf numFmtId="0" fontId="2" fillId="0" borderId="3" applyNumberFormat="0" applyFill="0" applyProtection="0">
      <alignment horizontal="right"/>
    </xf>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49" fontId="2" fillId="32" borderId="15">
      <alignment vertical="top" wrapText="1"/>
    </xf>
    <xf numFmtId="175" fontId="65" fillId="34" borderId="16">
      <alignment vertical="center"/>
    </xf>
    <xf numFmtId="165" fontId="66" fillId="34" borderId="16">
      <alignment vertical="center"/>
    </xf>
    <xf numFmtId="175" fontId="67" fillId="35" borderId="16">
      <alignment vertical="center"/>
    </xf>
    <xf numFmtId="0" fontId="2" fillId="36" borderId="17" applyBorder="0">
      <alignment horizontal="left" vertical="center"/>
    </xf>
    <xf numFmtId="49" fontId="2" fillId="37" borderId="3">
      <alignment vertical="center" wrapText="1"/>
    </xf>
    <xf numFmtId="0" fontId="2" fillId="38" borderId="14">
      <alignment horizontal="left" vertical="center" wrapText="1"/>
    </xf>
    <xf numFmtId="0" fontId="68" fillId="39" borderId="3">
      <alignment horizontal="left" vertical="center" wrapText="1"/>
    </xf>
    <xf numFmtId="0" fontId="2" fillId="40" borderId="3">
      <alignment horizontal="left" vertical="center" wrapText="1"/>
    </xf>
    <xf numFmtId="0" fontId="2" fillId="41" borderId="3">
      <alignment horizontal="left" vertical="center" wrapText="1"/>
    </xf>
    <xf numFmtId="43" fontId="1" fillId="0" borderId="0" applyFont="0" applyFill="0" applyBorder="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0" fontId="38" fillId="26" borderId="4"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0" fontId="45" fillId="11" borderId="4" applyNumberFormat="0" applyAlignment="0" applyProtection="0"/>
    <xf numFmtId="4" fontId="53" fillId="0" borderId="3" applyFill="0" applyBorder="0" applyProtection="0">
      <alignment horizontal="right" vertical="center"/>
    </xf>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48" fillId="26" borderId="11" applyNumberFormat="0" applyAlignment="0" applyProtection="0"/>
    <xf numFmtId="0" fontId="2" fillId="0" borderId="3" applyNumberFormat="0" applyFill="0" applyProtection="0">
      <alignment horizontal="right"/>
    </xf>
    <xf numFmtId="0" fontId="2" fillId="0" borderId="3" applyNumberFormat="0" applyFill="0" applyProtection="0">
      <alignment horizontal="right"/>
    </xf>
    <xf numFmtId="0" fontId="32" fillId="30" borderId="3" applyNumberFormat="0" applyProtection="0">
      <alignment horizontal="right"/>
    </xf>
    <xf numFmtId="0" fontId="32" fillId="30" borderId="3" applyNumberFormat="0" applyProtection="0">
      <alignment horizontal="left"/>
    </xf>
    <xf numFmtId="0" fontId="2" fillId="0" borderId="3" applyNumberFormat="0" applyFill="0" applyProtection="0">
      <alignment horizontal="right"/>
    </xf>
    <xf numFmtId="0" fontId="2" fillId="0" borderId="3" applyNumberFormat="0" applyFill="0" applyProtection="0">
      <alignment horizontal="right"/>
    </xf>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4" fontId="53" fillId="0" borderId="3" applyFill="0" applyBorder="0" applyProtection="0">
      <alignment horizontal="right" vertical="center"/>
    </xf>
    <xf numFmtId="0" fontId="2" fillId="0" borderId="3" applyNumberFormat="0" applyFill="0" applyProtection="0">
      <alignment horizontal="right"/>
    </xf>
    <xf numFmtId="0" fontId="2" fillId="0" borderId="3" applyNumberFormat="0" applyFill="0" applyProtection="0">
      <alignment horizontal="right"/>
    </xf>
    <xf numFmtId="0" fontId="32" fillId="30" borderId="3" applyNumberFormat="0" applyProtection="0">
      <alignment horizontal="right"/>
    </xf>
    <xf numFmtId="0" fontId="32" fillId="30" borderId="3" applyNumberFormat="0" applyProtection="0">
      <alignment horizontal="left"/>
    </xf>
    <xf numFmtId="0" fontId="2" fillId="0" borderId="3" applyNumberFormat="0" applyFill="0" applyProtection="0">
      <alignment horizontal="right"/>
    </xf>
    <xf numFmtId="0" fontId="2" fillId="0" borderId="3" applyNumberFormat="0" applyFill="0" applyProtection="0">
      <alignment horizontal="right"/>
    </xf>
    <xf numFmtId="43" fontId="2" fillId="0" borderId="0" applyFont="0" applyFill="0" applyBorder="0" applyAlignment="0" applyProtection="0"/>
    <xf numFmtId="43" fontId="2" fillId="0" borderId="0" applyFont="0" applyFill="0" applyBorder="0" applyAlignment="0" applyProtection="0"/>
    <xf numFmtId="0" fontId="38" fillId="26" borderId="4"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43" borderId="1">
      <alignment horizontal="center" vertical="center" wrapText="1"/>
    </xf>
    <xf numFmtId="0" fontId="35" fillId="28" borderId="3"/>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2" fillId="0" borderId="35" applyNumberFormat="0" applyFill="0" applyProtection="0">
      <alignment horizontal="right"/>
    </xf>
    <xf numFmtId="0" fontId="2" fillId="0" borderId="35" applyNumberFormat="0" applyFill="0" applyProtection="0">
      <alignment horizontal="right"/>
    </xf>
    <xf numFmtId="0" fontId="32" fillId="30" borderId="35" applyNumberFormat="0" applyProtection="0">
      <alignment horizontal="right"/>
    </xf>
    <xf numFmtId="0" fontId="32" fillId="30" borderId="35" applyNumberFormat="0" applyProtection="0">
      <alignment horizontal="left"/>
    </xf>
    <xf numFmtId="0" fontId="2" fillId="0" borderId="35" applyNumberFormat="0" applyFill="0" applyProtection="0">
      <alignment horizontal="right"/>
    </xf>
    <xf numFmtId="0" fontId="2" fillId="0" borderId="35" applyNumberFormat="0" applyFill="0" applyProtection="0">
      <alignment horizontal="right"/>
    </xf>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49" fontId="2" fillId="32" borderId="42">
      <alignment vertical="top" wrapText="1"/>
    </xf>
    <xf numFmtId="0" fontId="35" fillId="21" borderId="38" applyNumberFormat="0" applyFont="0" applyAlignment="0" applyProtection="0"/>
    <xf numFmtId="175" fontId="65" fillId="34" borderId="43">
      <alignment vertical="center"/>
    </xf>
    <xf numFmtId="165" fontId="66" fillId="34" borderId="43">
      <alignment vertical="center"/>
    </xf>
    <xf numFmtId="175" fontId="67" fillId="35" borderId="43">
      <alignment vertical="center"/>
    </xf>
    <xf numFmtId="0" fontId="2" fillId="36" borderId="44" applyBorder="0">
      <alignment horizontal="left" vertical="center"/>
    </xf>
    <xf numFmtId="49" fontId="2" fillId="37" borderId="35">
      <alignment vertical="center" wrapText="1"/>
    </xf>
    <xf numFmtId="0" fontId="2" fillId="38" borderId="41">
      <alignment horizontal="left" vertical="center" wrapText="1"/>
    </xf>
    <xf numFmtId="0" fontId="68" fillId="39" borderId="35">
      <alignment horizontal="left" vertical="center" wrapText="1"/>
    </xf>
    <xf numFmtId="0" fontId="2" fillId="40" borderId="35">
      <alignment horizontal="left" vertical="center" wrapText="1"/>
    </xf>
    <xf numFmtId="0" fontId="2" fillId="41" borderId="35">
      <alignment horizontal="left" vertical="center" wrapText="1"/>
    </xf>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38" fillId="26"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0" fontId="45" fillId="11" borderId="37" applyNumberFormat="0" applyAlignment="0" applyProtection="0"/>
    <xf numFmtId="4" fontId="53" fillId="0" borderId="35" applyFill="0" applyBorder="0" applyProtection="0">
      <alignment horizontal="right" vertical="center"/>
    </xf>
    <xf numFmtId="0" fontId="2" fillId="21" borderId="38" applyNumberFormat="0" applyFont="0" applyAlignment="0" applyProtection="0"/>
    <xf numFmtId="0" fontId="2" fillId="21" borderId="38" applyNumberFormat="0" applyFont="0" applyAlignment="0" applyProtection="0"/>
    <xf numFmtId="0" fontId="35"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35"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35"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2" fillId="21" borderId="38" applyNumberFormat="0" applyFon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48" fillId="26" borderId="39" applyNumberFormat="0" applyAlignment="0" applyProtection="0"/>
    <xf numFmtId="0" fontId="2" fillId="0" borderId="35" applyNumberFormat="0" applyFill="0" applyProtection="0">
      <alignment horizontal="right"/>
    </xf>
    <xf numFmtId="0" fontId="2" fillId="0" borderId="35" applyNumberFormat="0" applyFill="0" applyProtection="0">
      <alignment horizontal="right"/>
    </xf>
    <xf numFmtId="0" fontId="32" fillId="30" borderId="35" applyNumberFormat="0" applyProtection="0">
      <alignment horizontal="right"/>
    </xf>
    <xf numFmtId="0" fontId="32" fillId="30" borderId="35" applyNumberFormat="0" applyProtection="0">
      <alignment horizontal="left"/>
    </xf>
    <xf numFmtId="0" fontId="2" fillId="0" borderId="35" applyNumberFormat="0" applyFill="0" applyProtection="0">
      <alignment horizontal="right"/>
    </xf>
    <xf numFmtId="0" fontId="2" fillId="0" borderId="35" applyNumberFormat="0" applyFill="0" applyProtection="0">
      <alignment horizontal="right"/>
    </xf>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0" fontId="50" fillId="0" borderId="40" applyNumberFormat="0" applyFill="0" applyAlignment="0" applyProtection="0"/>
    <xf numFmtId="4" fontId="53" fillId="0" borderId="35" applyFill="0" applyBorder="0" applyProtection="0">
      <alignment horizontal="right" vertical="center"/>
    </xf>
    <xf numFmtId="0" fontId="2" fillId="0" borderId="35" applyNumberFormat="0" applyFill="0" applyProtection="0">
      <alignment horizontal="right"/>
    </xf>
    <xf numFmtId="0" fontId="2" fillId="0" borderId="35" applyNumberFormat="0" applyFill="0" applyProtection="0">
      <alignment horizontal="right"/>
    </xf>
    <xf numFmtId="0" fontId="32" fillId="30" borderId="35" applyNumberFormat="0" applyProtection="0">
      <alignment horizontal="right"/>
    </xf>
    <xf numFmtId="0" fontId="32" fillId="30" borderId="35" applyNumberFormat="0" applyProtection="0">
      <alignment horizontal="left"/>
    </xf>
    <xf numFmtId="0" fontId="2" fillId="0" borderId="35" applyNumberFormat="0" applyFill="0" applyProtection="0">
      <alignment horizontal="right"/>
    </xf>
    <xf numFmtId="0" fontId="2" fillId="0" borderId="35" applyNumberFormat="0" applyFill="0" applyProtection="0">
      <alignment horizontal="right"/>
    </xf>
    <xf numFmtId="49" fontId="53" fillId="0" borderId="35" applyNumberFormat="0" applyFont="0" applyFill="0" applyBorder="0" applyProtection="0">
      <alignment horizontal="left" vertical="center" indent="2"/>
    </xf>
    <xf numFmtId="0" fontId="38" fillId="26" borderId="37" applyNumberFormat="0" applyAlignment="0" applyProtection="0"/>
    <xf numFmtId="0" fontId="2" fillId="21" borderId="38" applyNumberFormat="0" applyFont="0" applyAlignment="0" applyProtection="0"/>
    <xf numFmtId="0" fontId="50" fillId="0" borderId="40" applyNumberFormat="0" applyFill="0" applyAlignment="0" applyProtection="0"/>
    <xf numFmtId="0" fontId="2" fillId="43" borderId="36">
      <alignment horizontal="center" vertical="center" wrapText="1"/>
    </xf>
    <xf numFmtId="0" fontId="35" fillId="28" borderId="35"/>
    <xf numFmtId="0" fontId="2" fillId="0" borderId="0"/>
    <xf numFmtId="0" fontId="2" fillId="0" borderId="0"/>
    <xf numFmtId="0" fontId="85" fillId="0" borderId="0" applyNumberFormat="0" applyFill="0" applyBorder="0" applyAlignment="0" applyProtection="0"/>
  </cellStyleXfs>
  <cellXfs count="190">
    <xf numFmtId="0" fontId="0" fillId="0" borderId="0" xfId="0"/>
    <xf numFmtId="0" fontId="0" fillId="0" borderId="0" xfId="0" applyFont="1"/>
    <xf numFmtId="0" fontId="0" fillId="0" borderId="0" xfId="0" applyFont="1" applyFill="1" applyAlignment="1">
      <alignment vertical="center"/>
    </xf>
    <xf numFmtId="0" fontId="0" fillId="0" borderId="0" xfId="0" applyFont="1" applyAlignment="1">
      <alignment vertical="center"/>
    </xf>
    <xf numFmtId="0" fontId="6" fillId="0" borderId="0" xfId="0" applyFont="1" applyFill="1" applyAlignment="1">
      <alignment vertical="center"/>
    </xf>
    <xf numFmtId="0" fontId="6" fillId="0" borderId="0" xfId="0" applyFont="1" applyAlignment="1">
      <alignment vertical="center"/>
    </xf>
    <xf numFmtId="164" fontId="5" fillId="5" borderId="0" xfId="4" applyNumberFormat="1" applyFont="1" applyAlignment="1">
      <alignment vertical="center"/>
    </xf>
    <xf numFmtId="0" fontId="7" fillId="3" borderId="1" xfId="0" applyFont="1" applyFill="1" applyBorder="1" applyAlignment="1">
      <alignment vertical="center"/>
    </xf>
    <xf numFmtId="164" fontId="7" fillId="3" borderId="2" xfId="0" applyNumberFormat="1" applyFont="1" applyFill="1" applyBorder="1" applyAlignment="1">
      <alignment vertical="center"/>
    </xf>
    <xf numFmtId="0" fontId="7" fillId="3" borderId="1" xfId="0" applyFont="1" applyFill="1" applyBorder="1" applyAlignment="1">
      <alignment horizontal="center" vertical="center"/>
    </xf>
    <xf numFmtId="0" fontId="7" fillId="3" borderId="2" xfId="2" applyFont="1" applyFill="1" applyBorder="1" applyAlignment="1">
      <alignment horizontal="center" vertical="center" wrapText="1"/>
    </xf>
    <xf numFmtId="0" fontId="0" fillId="0" borderId="0" xfId="0" applyFont="1" applyFill="1"/>
    <xf numFmtId="164" fontId="6" fillId="0" borderId="0" xfId="0" applyNumberFormat="1" applyFont="1" applyAlignment="1">
      <alignment vertical="center"/>
    </xf>
    <xf numFmtId="164" fontId="0" fillId="0" borderId="0" xfId="0" applyNumberFormat="1" applyFont="1" applyAlignment="1">
      <alignment vertical="center"/>
    </xf>
    <xf numFmtId="164" fontId="8" fillId="4" borderId="2" xfId="3" applyNumberFormat="1" applyFont="1" applyFill="1" applyBorder="1" applyAlignment="1">
      <alignment horizontal="left" vertical="center" wrapText="1"/>
    </xf>
    <xf numFmtId="164" fontId="9" fillId="0" borderId="0" xfId="0" applyNumberFormat="1" applyFont="1" applyAlignment="1">
      <alignment vertical="center"/>
    </xf>
    <xf numFmtId="164" fontId="7" fillId="3" borderId="1" xfId="0" applyNumberFormat="1" applyFont="1" applyFill="1" applyBorder="1" applyAlignment="1">
      <alignment vertical="center"/>
    </xf>
    <xf numFmtId="164" fontId="7" fillId="3" borderId="1" xfId="0" applyNumberFormat="1" applyFont="1" applyFill="1" applyBorder="1" applyAlignment="1">
      <alignment horizontal="left" vertical="center"/>
    </xf>
    <xf numFmtId="0" fontId="10" fillId="0" borderId="0" xfId="0" applyFont="1" applyAlignment="1">
      <alignment vertical="center"/>
    </xf>
    <xf numFmtId="0" fontId="0" fillId="0" borderId="0" xfId="0" applyAlignment="1">
      <alignment vertical="center"/>
    </xf>
    <xf numFmtId="0" fontId="5" fillId="2" borderId="0" xfId="0" applyFont="1" applyFill="1"/>
    <xf numFmtId="0" fontId="8" fillId="4" borderId="30" xfId="3" applyFont="1" applyFill="1" applyBorder="1" applyAlignment="1">
      <alignment vertical="center"/>
    </xf>
    <xf numFmtId="9" fontId="0" fillId="0" borderId="0" xfId="1" applyFont="1" applyBorder="1"/>
    <xf numFmtId="0" fontId="0" fillId="0" borderId="0" xfId="0" applyBorder="1"/>
    <xf numFmtId="0" fontId="0" fillId="0" borderId="0" xfId="0"/>
    <xf numFmtId="0" fontId="0" fillId="0" borderId="0" xfId="0" applyFont="1"/>
    <xf numFmtId="0" fontId="0" fillId="0" borderId="0" xfId="0" applyAlignment="1">
      <alignment vertical="center"/>
    </xf>
    <xf numFmtId="0" fontId="0" fillId="0" borderId="31" xfId="0" applyFont="1" applyFill="1" applyBorder="1"/>
    <xf numFmtId="0" fontId="0" fillId="0" borderId="31" xfId="0" applyFont="1" applyBorder="1"/>
    <xf numFmtId="0" fontId="0" fillId="0" borderId="31" xfId="0" applyBorder="1" applyAlignment="1">
      <alignment vertical="center"/>
    </xf>
    <xf numFmtId="9" fontId="0" fillId="0" borderId="31" xfId="1" applyFont="1" applyBorder="1"/>
    <xf numFmtId="0" fontId="0" fillId="0" borderId="31" xfId="0" applyFont="1" applyBorder="1" applyAlignment="1">
      <alignment horizontal="center" vertical="center"/>
    </xf>
    <xf numFmtId="0" fontId="8" fillId="4" borderId="21" xfId="3" applyFont="1" applyFill="1" applyBorder="1" applyAlignment="1">
      <alignment horizontal="left" vertical="center" wrapText="1"/>
    </xf>
    <xf numFmtId="0" fontId="8" fillId="4" borderId="21" xfId="3" applyFont="1" applyFill="1" applyBorder="1" applyAlignment="1">
      <alignment vertical="center" wrapText="1"/>
    </xf>
    <xf numFmtId="0" fontId="8" fillId="4" borderId="21" xfId="3" applyFont="1" applyFill="1" applyBorder="1" applyAlignment="1">
      <alignment horizontal="center" vertical="center" wrapText="1"/>
    </xf>
    <xf numFmtId="0" fontId="0" fillId="0" borderId="32" xfId="0" applyFont="1" applyFill="1" applyBorder="1"/>
    <xf numFmtId="0" fontId="10" fillId="0" borderId="32" xfId="0" applyFont="1" applyFill="1" applyBorder="1" applyAlignment="1">
      <alignment vertical="center"/>
    </xf>
    <xf numFmtId="9" fontId="0" fillId="0" borderId="32" xfId="1" applyFont="1" applyBorder="1"/>
    <xf numFmtId="0" fontId="0" fillId="0" borderId="32" xfId="0" applyFont="1" applyBorder="1"/>
    <xf numFmtId="0" fontId="0" fillId="0" borderId="32" xfId="0" applyFont="1" applyBorder="1" applyAlignment="1">
      <alignment horizontal="center" vertical="center"/>
    </xf>
    <xf numFmtId="9" fontId="0" fillId="0" borderId="32" xfId="1" applyFont="1" applyFill="1" applyBorder="1"/>
    <xf numFmtId="0" fontId="9" fillId="0" borderId="32" xfId="3" applyFont="1" applyBorder="1"/>
    <xf numFmtId="0" fontId="10" fillId="0" borderId="32" xfId="0" applyFont="1" applyFill="1" applyBorder="1"/>
    <xf numFmtId="0" fontId="10" fillId="0" borderId="32" xfId="0" applyFont="1" applyBorder="1" applyAlignment="1">
      <alignment vertical="center"/>
    </xf>
    <xf numFmtId="0" fontId="8" fillId="4" borderId="34" xfId="3" applyFont="1" applyFill="1" applyBorder="1" applyAlignment="1">
      <alignment vertical="center"/>
    </xf>
    <xf numFmtId="0" fontId="8" fillId="4" borderId="34" xfId="3" applyFont="1" applyFill="1" applyBorder="1" applyAlignment="1">
      <alignment horizontal="left" vertical="center"/>
    </xf>
    <xf numFmtId="1" fontId="0" fillId="0" borderId="32" xfId="0" applyNumberFormat="1" applyFont="1" applyBorder="1"/>
    <xf numFmtId="0" fontId="0" fillId="0" borderId="0" xfId="0" applyFont="1" applyBorder="1"/>
    <xf numFmtId="0" fontId="0" fillId="0" borderId="0" xfId="0" applyFont="1"/>
    <xf numFmtId="9" fontId="0" fillId="0" borderId="32" xfId="1" applyFont="1" applyFill="1" applyBorder="1"/>
    <xf numFmtId="0" fontId="2" fillId="0" borderId="0" xfId="5515"/>
    <xf numFmtId="0" fontId="2" fillId="0" borderId="0" xfId="5515" applyFont="1"/>
    <xf numFmtId="164" fontId="2" fillId="0" borderId="0" xfId="5515" applyNumberFormat="1"/>
    <xf numFmtId="164" fontId="2" fillId="0" borderId="0" xfId="5515" applyNumberFormat="1" applyFill="1"/>
    <xf numFmtId="177" fontId="0" fillId="0" borderId="32" xfId="0" applyNumberFormat="1" applyFont="1" applyBorder="1"/>
    <xf numFmtId="177" fontId="0" fillId="0" borderId="45" xfId="0" applyNumberFormat="1" applyFont="1" applyBorder="1"/>
    <xf numFmtId="2" fontId="0" fillId="0" borderId="32" xfId="0" applyNumberFormat="1" applyFont="1" applyBorder="1"/>
    <xf numFmtId="1" fontId="0" fillId="44" borderId="32" xfId="0" applyNumberFormat="1" applyFont="1" applyFill="1" applyBorder="1"/>
    <xf numFmtId="2" fontId="0" fillId="44" borderId="32" xfId="0" applyNumberFormat="1" applyFont="1" applyFill="1" applyBorder="1"/>
    <xf numFmtId="1" fontId="0" fillId="44" borderId="31" xfId="0" applyNumberFormat="1" applyFont="1" applyFill="1" applyBorder="1"/>
    <xf numFmtId="1" fontId="0" fillId="44" borderId="45" xfId="0" applyNumberFormat="1" applyFont="1" applyFill="1" applyBorder="1"/>
    <xf numFmtId="1" fontId="0" fillId="45" borderId="32" xfId="0" applyNumberFormat="1" applyFont="1" applyFill="1" applyBorder="1"/>
    <xf numFmtId="1" fontId="0" fillId="45" borderId="31" xfId="0" applyNumberFormat="1" applyFont="1" applyFill="1" applyBorder="1"/>
    <xf numFmtId="2" fontId="0" fillId="44" borderId="45" xfId="0" applyNumberFormat="1" applyFont="1" applyFill="1" applyBorder="1"/>
    <xf numFmtId="2" fontId="0" fillId="0" borderId="45" xfId="0" applyNumberFormat="1" applyFont="1" applyBorder="1"/>
    <xf numFmtId="0" fontId="0" fillId="0" borderId="45" xfId="0" applyFont="1" applyFill="1" applyBorder="1"/>
    <xf numFmtId="0" fontId="10" fillId="0" borderId="45" xfId="0" applyFont="1" applyBorder="1" applyAlignment="1">
      <alignment vertical="center"/>
    </xf>
    <xf numFmtId="9" fontId="0" fillId="0" borderId="45" xfId="1" applyFont="1" applyBorder="1"/>
    <xf numFmtId="0" fontId="0" fillId="0" borderId="45" xfId="0" applyFont="1" applyBorder="1"/>
    <xf numFmtId="1" fontId="0" fillId="0" borderId="45" xfId="0" applyNumberFormat="1" applyFont="1" applyBorder="1"/>
    <xf numFmtId="0" fontId="0" fillId="0" borderId="45" xfId="0" applyFont="1" applyBorder="1" applyAlignment="1">
      <alignment horizontal="center" vertical="center"/>
    </xf>
    <xf numFmtId="9" fontId="0" fillId="0" borderId="45" xfId="1" applyFont="1" applyFill="1" applyBorder="1"/>
    <xf numFmtId="177" fontId="0" fillId="45" borderId="32" xfId="0" applyNumberFormat="1" applyFont="1" applyFill="1" applyBorder="1"/>
    <xf numFmtId="177" fontId="0" fillId="45" borderId="31" xfId="0" applyNumberFormat="1" applyFont="1" applyFill="1" applyBorder="1"/>
    <xf numFmtId="0" fontId="0" fillId="0" borderId="0" xfId="0" applyFont="1" applyFill="1" applyBorder="1"/>
    <xf numFmtId="0" fontId="0" fillId="0" borderId="46" xfId="0" applyFont="1" applyFill="1" applyBorder="1"/>
    <xf numFmtId="0" fontId="10" fillId="0" borderId="46" xfId="0" applyFont="1" applyBorder="1" applyAlignment="1">
      <alignment vertical="center"/>
    </xf>
    <xf numFmtId="9" fontId="0" fillId="0" borderId="46" xfId="1" applyFont="1" applyBorder="1"/>
    <xf numFmtId="0" fontId="0" fillId="0" borderId="46" xfId="0" applyFont="1" applyBorder="1"/>
    <xf numFmtId="1" fontId="0" fillId="0" borderId="46" xfId="0" applyNumberFormat="1" applyFont="1" applyBorder="1"/>
    <xf numFmtId="2" fontId="0" fillId="0" borderId="46" xfId="0" applyNumberFormat="1" applyFont="1" applyBorder="1"/>
    <xf numFmtId="0" fontId="0" fillId="0" borderId="46" xfId="0" applyFont="1" applyBorder="1" applyAlignment="1">
      <alignment horizontal="center" vertical="center"/>
    </xf>
    <xf numFmtId="9" fontId="0" fillId="0" borderId="46" xfId="1" applyFont="1" applyFill="1" applyBorder="1"/>
    <xf numFmtId="0" fontId="76" fillId="0" borderId="33" xfId="0" applyFont="1" applyFill="1" applyBorder="1"/>
    <xf numFmtId="0" fontId="77" fillId="0" borderId="33" xfId="0" applyFont="1" applyFill="1" applyBorder="1" applyAlignment="1">
      <alignment vertical="center"/>
    </xf>
    <xf numFmtId="9" fontId="76" fillId="0" borderId="33" xfId="1" applyFont="1" applyBorder="1"/>
    <xf numFmtId="0" fontId="76" fillId="0" borderId="33" xfId="0" applyFont="1" applyBorder="1"/>
    <xf numFmtId="0" fontId="7" fillId="0" borderId="32" xfId="3" applyFont="1" applyBorder="1"/>
    <xf numFmtId="0" fontId="76" fillId="0" borderId="32" xfId="0" applyFont="1" applyBorder="1"/>
    <xf numFmtId="1" fontId="76" fillId="0" borderId="32" xfId="0" applyNumberFormat="1" applyFont="1" applyBorder="1"/>
    <xf numFmtId="1" fontId="76" fillId="0" borderId="33" xfId="0" applyNumberFormat="1" applyFont="1" applyBorder="1"/>
    <xf numFmtId="2" fontId="76" fillId="0" borderId="33" xfId="0" applyNumberFormat="1" applyFont="1" applyBorder="1"/>
    <xf numFmtId="0" fontId="76" fillId="0" borderId="33" xfId="0" applyFont="1" applyBorder="1" applyAlignment="1">
      <alignment horizontal="center" vertical="center"/>
    </xf>
    <xf numFmtId="9" fontId="76" fillId="0" borderId="33" xfId="1" applyFont="1" applyFill="1" applyBorder="1"/>
    <xf numFmtId="0" fontId="76" fillId="0" borderId="0" xfId="0" applyFont="1"/>
    <xf numFmtId="0" fontId="76" fillId="0" borderId="0" xfId="0" applyFont="1" applyFill="1"/>
    <xf numFmtId="0" fontId="76" fillId="0" borderId="0" xfId="0" applyFont="1" applyBorder="1"/>
    <xf numFmtId="0" fontId="76" fillId="0" borderId="0" xfId="0" applyFont="1" applyAlignment="1">
      <alignment vertical="center"/>
    </xf>
    <xf numFmtId="0" fontId="76" fillId="0" borderId="32" xfId="0" applyFont="1" applyFill="1" applyBorder="1"/>
    <xf numFmtId="0" fontId="77" fillId="0" borderId="32" xfId="0" applyFont="1" applyFill="1" applyBorder="1" applyAlignment="1">
      <alignment vertical="center"/>
    </xf>
    <xf numFmtId="9" fontId="76" fillId="0" borderId="32" xfId="1" applyFont="1" applyBorder="1"/>
    <xf numFmtId="2" fontId="76" fillId="0" borderId="32" xfId="0" applyNumberFormat="1" applyFont="1" applyBorder="1"/>
    <xf numFmtId="0" fontId="76" fillId="0" borderId="32" xfId="0" applyFont="1" applyBorder="1" applyAlignment="1">
      <alignment horizontal="center" vertical="center"/>
    </xf>
    <xf numFmtId="9" fontId="76" fillId="0" borderId="32" xfId="1" applyFont="1" applyFill="1" applyBorder="1"/>
    <xf numFmtId="0" fontId="76" fillId="0" borderId="0" xfId="0" applyFont="1" applyFill="1" applyAlignment="1">
      <alignment vertical="center"/>
    </xf>
    <xf numFmtId="1" fontId="0" fillId="0" borderId="32" xfId="0" applyNumberFormat="1" applyFont="1" applyFill="1" applyBorder="1"/>
    <xf numFmtId="2" fontId="0" fillId="0" borderId="32" xfId="0" applyNumberFormat="1" applyFont="1" applyFill="1" applyBorder="1"/>
    <xf numFmtId="0" fontId="0" fillId="0" borderId="32" xfId="0" applyFont="1" applyFill="1" applyBorder="1" applyAlignment="1">
      <alignment horizontal="center" vertical="center"/>
    </xf>
    <xf numFmtId="0" fontId="78" fillId="0" borderId="0" xfId="0" applyFont="1"/>
    <xf numFmtId="1" fontId="0" fillId="0" borderId="0" xfId="0" applyNumberFormat="1"/>
    <xf numFmtId="2" fontId="0" fillId="0" borderId="0" xfId="0" applyNumberFormat="1"/>
    <xf numFmtId="177" fontId="0" fillId="0" borderId="0" xfId="0" applyNumberFormat="1"/>
    <xf numFmtId="0" fontId="0" fillId="0" borderId="47" xfId="0" applyBorder="1"/>
    <xf numFmtId="0" fontId="0" fillId="0" borderId="48" xfId="0" applyBorder="1"/>
    <xf numFmtId="0" fontId="0" fillId="0" borderId="49" xfId="0" applyBorder="1"/>
    <xf numFmtId="0" fontId="0" fillId="0" borderId="50" xfId="0" applyBorder="1"/>
    <xf numFmtId="0" fontId="0" fillId="0" borderId="51" xfId="0" applyBorder="1"/>
    <xf numFmtId="1" fontId="0" fillId="0" borderId="0" xfId="0" applyNumberFormat="1" applyBorder="1"/>
    <xf numFmtId="0" fontId="79" fillId="0" borderId="0" xfId="0" applyFont="1" applyBorder="1"/>
    <xf numFmtId="1" fontId="79" fillId="0" borderId="0" xfId="0" applyNumberFormat="1" applyFont="1" applyBorder="1"/>
    <xf numFmtId="0" fontId="0" fillId="0" borderId="52" xfId="0" applyBorder="1"/>
    <xf numFmtId="0" fontId="0" fillId="0" borderId="53" xfId="0" applyBorder="1"/>
    <xf numFmtId="1" fontId="0" fillId="0" borderId="53" xfId="0" applyNumberFormat="1" applyBorder="1"/>
    <xf numFmtId="0" fontId="0" fillId="0" borderId="54" xfId="0" applyBorder="1"/>
    <xf numFmtId="0" fontId="80" fillId="0" borderId="0" xfId="0" applyFont="1"/>
    <xf numFmtId="0" fontId="81" fillId="2" borderId="0" xfId="0" applyFont="1" applyFill="1" applyAlignment="1">
      <alignment vertical="center"/>
    </xf>
    <xf numFmtId="0" fontId="82" fillId="0" borderId="0" xfId="0" applyFont="1"/>
    <xf numFmtId="0" fontId="0" fillId="46" borderId="0" xfId="0" applyFill="1"/>
    <xf numFmtId="0" fontId="83" fillId="46" borderId="0" xfId="0" applyFont="1" applyFill="1"/>
    <xf numFmtId="0" fontId="84" fillId="46" borderId="0" xfId="0" applyFont="1" applyFill="1"/>
    <xf numFmtId="0" fontId="86" fillId="46" borderId="0" xfId="5517" applyFont="1" applyFill="1"/>
    <xf numFmtId="0" fontId="0" fillId="47" borderId="0" xfId="0" applyFill="1"/>
    <xf numFmtId="0" fontId="0" fillId="48" borderId="0" xfId="0" applyFill="1"/>
    <xf numFmtId="0" fontId="76" fillId="47" borderId="0" xfId="0" applyFont="1" applyFill="1"/>
    <xf numFmtId="0" fontId="76" fillId="48" borderId="0" xfId="0" applyFont="1" applyFill="1"/>
    <xf numFmtId="177" fontId="76" fillId="0" borderId="0" xfId="0" applyNumberFormat="1" applyFont="1"/>
    <xf numFmtId="177" fontId="0" fillId="47" borderId="0" xfId="0" applyNumberFormat="1" applyFill="1"/>
    <xf numFmtId="0" fontId="76" fillId="47" borderId="47" xfId="0" applyFont="1" applyFill="1" applyBorder="1"/>
    <xf numFmtId="0" fontId="76" fillId="48" borderId="48" xfId="0" applyFont="1" applyFill="1" applyBorder="1"/>
    <xf numFmtId="0" fontId="76" fillId="0" borderId="49" xfId="0" applyFont="1" applyBorder="1"/>
    <xf numFmtId="0" fontId="0" fillId="47" borderId="50" xfId="0" applyFill="1" applyBorder="1"/>
    <xf numFmtId="0" fontId="0" fillId="48" borderId="0" xfId="0" applyFill="1" applyBorder="1"/>
    <xf numFmtId="177" fontId="76" fillId="0" borderId="51" xfId="0" applyNumberFormat="1" applyFont="1" applyBorder="1"/>
    <xf numFmtId="0" fontId="0" fillId="47" borderId="52" xfId="0" applyFill="1" applyBorder="1"/>
    <xf numFmtId="0" fontId="0" fillId="48" borderId="53" xfId="0" applyFill="1" applyBorder="1"/>
    <xf numFmtId="177" fontId="76" fillId="0" borderId="54" xfId="0" applyNumberFormat="1" applyFont="1" applyBorder="1"/>
    <xf numFmtId="177" fontId="0" fillId="47" borderId="50" xfId="0" applyNumberFormat="1" applyFill="1" applyBorder="1"/>
    <xf numFmtId="177" fontId="0" fillId="48" borderId="0" xfId="0" applyNumberFormat="1" applyFill="1" applyBorder="1"/>
    <xf numFmtId="177" fontId="0" fillId="47" borderId="52" xfId="0" applyNumberFormat="1" applyFill="1" applyBorder="1"/>
    <xf numFmtId="177" fontId="0" fillId="48" borderId="53" xfId="0" applyNumberFormat="1" applyFill="1" applyBorder="1"/>
    <xf numFmtId="0" fontId="76" fillId="0" borderId="48" xfId="0" applyFont="1" applyBorder="1"/>
    <xf numFmtId="177" fontId="76" fillId="0" borderId="0" xfId="0" applyNumberFormat="1" applyFont="1" applyBorder="1"/>
    <xf numFmtId="177" fontId="76" fillId="0" borderId="53" xfId="0" applyNumberFormat="1" applyFont="1" applyBorder="1"/>
    <xf numFmtId="0" fontId="76" fillId="48" borderId="47" xfId="0" applyFont="1" applyFill="1" applyBorder="1"/>
    <xf numFmtId="177" fontId="0" fillId="48" borderId="50" xfId="0" applyNumberFormat="1" applyFill="1" applyBorder="1"/>
    <xf numFmtId="177" fontId="0" fillId="48" borderId="52" xfId="0" applyNumberFormat="1" applyFill="1" applyBorder="1"/>
    <xf numFmtId="177" fontId="76" fillId="0" borderId="49" xfId="0" applyNumberFormat="1" applyFont="1" applyBorder="1"/>
    <xf numFmtId="1" fontId="76" fillId="0" borderId="49" xfId="0" applyNumberFormat="1" applyFont="1" applyBorder="1"/>
    <xf numFmtId="1" fontId="76" fillId="47" borderId="47" xfId="0" applyNumberFormat="1" applyFont="1" applyFill="1" applyBorder="1"/>
    <xf numFmtId="1" fontId="76" fillId="48" borderId="48" xfId="0" applyNumberFormat="1" applyFont="1" applyFill="1" applyBorder="1"/>
    <xf numFmtId="1" fontId="76" fillId="0" borderId="48" xfId="0" applyNumberFormat="1" applyFont="1" applyBorder="1"/>
    <xf numFmtId="0" fontId="76" fillId="0" borderId="47" xfId="0" applyFont="1" applyBorder="1"/>
    <xf numFmtId="0" fontId="76" fillId="0" borderId="50" xfId="0" applyFont="1" applyBorder="1"/>
    <xf numFmtId="0" fontId="76" fillId="0" borderId="51" xfId="0" applyFont="1" applyBorder="1"/>
    <xf numFmtId="1" fontId="76" fillId="0" borderId="0" xfId="0" applyNumberFormat="1" applyFont="1" applyBorder="1"/>
    <xf numFmtId="0" fontId="76" fillId="0" borderId="52" xfId="0" applyFont="1" applyBorder="1"/>
    <xf numFmtId="0" fontId="76" fillId="0" borderId="54" xfId="0" applyFont="1" applyBorder="1"/>
    <xf numFmtId="0" fontId="87" fillId="0" borderId="0" xfId="0" applyFont="1"/>
    <xf numFmtId="0" fontId="76" fillId="0" borderId="0" xfId="0" applyFont="1" applyFill="1" applyBorder="1"/>
    <xf numFmtId="0" fontId="76" fillId="0" borderId="50" xfId="0" applyFont="1" applyFill="1" applyBorder="1"/>
    <xf numFmtId="0" fontId="76" fillId="0" borderId="52" xfId="0" applyFont="1" applyFill="1" applyBorder="1"/>
    <xf numFmtId="0" fontId="76" fillId="0" borderId="53" xfId="0" applyFont="1" applyBorder="1"/>
    <xf numFmtId="177" fontId="0" fillId="47" borderId="0" xfId="0" applyNumberFormat="1" applyFill="1" applyBorder="1"/>
    <xf numFmtId="4" fontId="0" fillId="0" borderId="0" xfId="0" applyNumberFormat="1"/>
    <xf numFmtId="4" fontId="0" fillId="0" borderId="0" xfId="0" applyNumberFormat="1" applyBorder="1"/>
    <xf numFmtId="1" fontId="76" fillId="0" borderId="53" xfId="0" applyNumberFormat="1" applyFont="1" applyBorder="1"/>
    <xf numFmtId="0" fontId="76" fillId="0" borderId="47" xfId="0" applyFont="1" applyFill="1" applyBorder="1"/>
    <xf numFmtId="9" fontId="0" fillId="0" borderId="53" xfId="1" applyFont="1" applyBorder="1"/>
    <xf numFmtId="9" fontId="76" fillId="0" borderId="53" xfId="1" applyFont="1" applyBorder="1"/>
    <xf numFmtId="3" fontId="0" fillId="0" borderId="0" xfId="0" applyNumberFormat="1" applyBorder="1"/>
    <xf numFmtId="3" fontId="0" fillId="0" borderId="53" xfId="0" applyNumberFormat="1" applyBorder="1"/>
    <xf numFmtId="177" fontId="0" fillId="0" borderId="0" xfId="0" applyNumberFormat="1" applyBorder="1"/>
    <xf numFmtId="177" fontId="0" fillId="0" borderId="51" xfId="0" applyNumberFormat="1" applyBorder="1"/>
    <xf numFmtId="3" fontId="76" fillId="0" borderId="0" xfId="0" applyNumberFormat="1" applyFont="1" applyBorder="1"/>
    <xf numFmtId="0" fontId="0" fillId="0" borderId="35" xfId="0" applyBorder="1"/>
    <xf numFmtId="0" fontId="76" fillId="0" borderId="35" xfId="0" applyFont="1" applyBorder="1"/>
    <xf numFmtId="177" fontId="76" fillId="0" borderId="35" xfId="0" applyNumberFormat="1" applyFont="1" applyBorder="1"/>
    <xf numFmtId="0" fontId="8" fillId="4" borderId="21" xfId="3" applyFont="1" applyFill="1" applyBorder="1" applyAlignment="1">
      <alignment horizontal="center" vertical="center" wrapText="1"/>
    </xf>
    <xf numFmtId="0" fontId="78" fillId="0" borderId="0" xfId="0" applyFont="1" applyAlignment="1">
      <alignment wrapText="1"/>
    </xf>
    <xf numFmtId="0" fontId="0" fillId="0" borderId="0" xfId="0" applyAlignment="1"/>
  </cellXfs>
  <cellStyles count="5518">
    <cellStyle name="20% - 1. jelölőszín" xfId="10" xr:uid="{00000000-0005-0000-0000-000000000000}"/>
    <cellStyle name="20% - 2. jelölőszín" xfId="11" xr:uid="{00000000-0005-0000-0000-000001000000}"/>
    <cellStyle name="20% - 3. jelölőszín" xfId="12" xr:uid="{00000000-0005-0000-0000-000002000000}"/>
    <cellStyle name="20% - 4. jelölőszín" xfId="13" xr:uid="{00000000-0005-0000-0000-000003000000}"/>
    <cellStyle name="20% - 5. jelölőszín" xfId="14" xr:uid="{00000000-0005-0000-0000-000004000000}"/>
    <cellStyle name="20% - 6. jelölőszín" xfId="15" xr:uid="{00000000-0005-0000-0000-000005000000}"/>
    <cellStyle name="20% - Accent1 10" xfId="58" xr:uid="{00000000-0005-0000-0000-000006000000}"/>
    <cellStyle name="20% - Accent1 2" xfId="59" xr:uid="{00000000-0005-0000-0000-000007000000}"/>
    <cellStyle name="20% - Accent1 2 10" xfId="60" xr:uid="{00000000-0005-0000-0000-000008000000}"/>
    <cellStyle name="20% - Accent1 2 11" xfId="61" xr:uid="{00000000-0005-0000-0000-000009000000}"/>
    <cellStyle name="20% - Accent1 2 2" xfId="62" xr:uid="{00000000-0005-0000-0000-00000A000000}"/>
    <cellStyle name="20% - Accent1 2 3" xfId="63" xr:uid="{00000000-0005-0000-0000-00000B000000}"/>
    <cellStyle name="20% - Accent1 2 4" xfId="64" xr:uid="{00000000-0005-0000-0000-00000C000000}"/>
    <cellStyle name="20% - Accent1 2 5" xfId="65" xr:uid="{00000000-0005-0000-0000-00000D000000}"/>
    <cellStyle name="20% - Accent1 2 6" xfId="66" xr:uid="{00000000-0005-0000-0000-00000E000000}"/>
    <cellStyle name="20% - Accent1 2 7" xfId="67" xr:uid="{00000000-0005-0000-0000-00000F000000}"/>
    <cellStyle name="20% - Accent1 2 8" xfId="68" xr:uid="{00000000-0005-0000-0000-000010000000}"/>
    <cellStyle name="20% - Accent1 2 9" xfId="69" xr:uid="{00000000-0005-0000-0000-000011000000}"/>
    <cellStyle name="20% - Accent1 3" xfId="70" xr:uid="{00000000-0005-0000-0000-000012000000}"/>
    <cellStyle name="20% - Accent1 3 10" xfId="71" xr:uid="{00000000-0005-0000-0000-000013000000}"/>
    <cellStyle name="20% - Accent1 3 11" xfId="72" xr:uid="{00000000-0005-0000-0000-000014000000}"/>
    <cellStyle name="20% - Accent1 3 2" xfId="73" xr:uid="{00000000-0005-0000-0000-000015000000}"/>
    <cellStyle name="20% - Accent1 3 3" xfId="74" xr:uid="{00000000-0005-0000-0000-000016000000}"/>
    <cellStyle name="20% - Accent1 3 4" xfId="75" xr:uid="{00000000-0005-0000-0000-000017000000}"/>
    <cellStyle name="20% - Accent1 3 5" xfId="76" xr:uid="{00000000-0005-0000-0000-000018000000}"/>
    <cellStyle name="20% - Accent1 3 6" xfId="77" xr:uid="{00000000-0005-0000-0000-000019000000}"/>
    <cellStyle name="20% - Accent1 3 7" xfId="78" xr:uid="{00000000-0005-0000-0000-00001A000000}"/>
    <cellStyle name="20% - Accent1 3 8" xfId="79" xr:uid="{00000000-0005-0000-0000-00001B000000}"/>
    <cellStyle name="20% - Accent1 3 9" xfId="80" xr:uid="{00000000-0005-0000-0000-00001C000000}"/>
    <cellStyle name="20% - Accent1 4" xfId="81" xr:uid="{00000000-0005-0000-0000-00001D000000}"/>
    <cellStyle name="20% - Accent1 4 10" xfId="82" xr:uid="{00000000-0005-0000-0000-00001E000000}"/>
    <cellStyle name="20% - Accent1 4 11" xfId="83" xr:uid="{00000000-0005-0000-0000-00001F000000}"/>
    <cellStyle name="20% - Accent1 4 2" xfId="84" xr:uid="{00000000-0005-0000-0000-000020000000}"/>
    <cellStyle name="20% - Accent1 4 3" xfId="85" xr:uid="{00000000-0005-0000-0000-000021000000}"/>
    <cellStyle name="20% - Accent1 4 4" xfId="86" xr:uid="{00000000-0005-0000-0000-000022000000}"/>
    <cellStyle name="20% - Accent1 4 5" xfId="87" xr:uid="{00000000-0005-0000-0000-000023000000}"/>
    <cellStyle name="20% - Accent1 4 6" xfId="88" xr:uid="{00000000-0005-0000-0000-000024000000}"/>
    <cellStyle name="20% - Accent1 4 7" xfId="89" xr:uid="{00000000-0005-0000-0000-000025000000}"/>
    <cellStyle name="20% - Accent1 4 8" xfId="90" xr:uid="{00000000-0005-0000-0000-000026000000}"/>
    <cellStyle name="20% - Accent1 4 9" xfId="91" xr:uid="{00000000-0005-0000-0000-000027000000}"/>
    <cellStyle name="20% - Accent1 5" xfId="92" xr:uid="{00000000-0005-0000-0000-000028000000}"/>
    <cellStyle name="20% - Accent1 5 10" xfId="93" xr:uid="{00000000-0005-0000-0000-000029000000}"/>
    <cellStyle name="20% - Accent1 5 11" xfId="94" xr:uid="{00000000-0005-0000-0000-00002A000000}"/>
    <cellStyle name="20% - Accent1 5 2" xfId="95" xr:uid="{00000000-0005-0000-0000-00002B000000}"/>
    <cellStyle name="20% - Accent1 5 3" xfId="96" xr:uid="{00000000-0005-0000-0000-00002C000000}"/>
    <cellStyle name="20% - Accent1 5 4" xfId="97" xr:uid="{00000000-0005-0000-0000-00002D000000}"/>
    <cellStyle name="20% - Accent1 5 5" xfId="98" xr:uid="{00000000-0005-0000-0000-00002E000000}"/>
    <cellStyle name="20% - Accent1 5 6" xfId="99" xr:uid="{00000000-0005-0000-0000-00002F000000}"/>
    <cellStyle name="20% - Accent1 5 7" xfId="100" xr:uid="{00000000-0005-0000-0000-000030000000}"/>
    <cellStyle name="20% - Accent1 5 8" xfId="101" xr:uid="{00000000-0005-0000-0000-000031000000}"/>
    <cellStyle name="20% - Accent1 5 9" xfId="102" xr:uid="{00000000-0005-0000-0000-000032000000}"/>
    <cellStyle name="20% - Accent1 6" xfId="103" xr:uid="{00000000-0005-0000-0000-000033000000}"/>
    <cellStyle name="20% - Accent1 6 10" xfId="104" xr:uid="{00000000-0005-0000-0000-000034000000}"/>
    <cellStyle name="20% - Accent1 6 11" xfId="105" xr:uid="{00000000-0005-0000-0000-000035000000}"/>
    <cellStyle name="20% - Accent1 6 2" xfId="106" xr:uid="{00000000-0005-0000-0000-000036000000}"/>
    <cellStyle name="20% - Accent1 6 3" xfId="107" xr:uid="{00000000-0005-0000-0000-000037000000}"/>
    <cellStyle name="20% - Accent1 6 4" xfId="108" xr:uid="{00000000-0005-0000-0000-000038000000}"/>
    <cellStyle name="20% - Accent1 6 5" xfId="109" xr:uid="{00000000-0005-0000-0000-000039000000}"/>
    <cellStyle name="20% - Accent1 6 6" xfId="110" xr:uid="{00000000-0005-0000-0000-00003A000000}"/>
    <cellStyle name="20% - Accent1 6 7" xfId="111" xr:uid="{00000000-0005-0000-0000-00003B000000}"/>
    <cellStyle name="20% - Accent1 6 8" xfId="112" xr:uid="{00000000-0005-0000-0000-00003C000000}"/>
    <cellStyle name="20% - Accent1 6 9" xfId="113" xr:uid="{00000000-0005-0000-0000-00003D000000}"/>
    <cellStyle name="20% - Accent1 7" xfId="114" xr:uid="{00000000-0005-0000-0000-00003E000000}"/>
    <cellStyle name="20% - Accent1 8" xfId="115" xr:uid="{00000000-0005-0000-0000-00003F000000}"/>
    <cellStyle name="20% - Accent1 9" xfId="116" xr:uid="{00000000-0005-0000-0000-000040000000}"/>
    <cellStyle name="20% - Accent2 10" xfId="117" xr:uid="{00000000-0005-0000-0000-000041000000}"/>
    <cellStyle name="20% - Accent2 2" xfId="118" xr:uid="{00000000-0005-0000-0000-000042000000}"/>
    <cellStyle name="20% - Accent2 2 10" xfId="119" xr:uid="{00000000-0005-0000-0000-000043000000}"/>
    <cellStyle name="20% - Accent2 2 11" xfId="120" xr:uid="{00000000-0005-0000-0000-000044000000}"/>
    <cellStyle name="20% - Accent2 2 2" xfId="121" xr:uid="{00000000-0005-0000-0000-000045000000}"/>
    <cellStyle name="20% - Accent2 2 3" xfId="122" xr:uid="{00000000-0005-0000-0000-000046000000}"/>
    <cellStyle name="20% - Accent2 2 4" xfId="123" xr:uid="{00000000-0005-0000-0000-000047000000}"/>
    <cellStyle name="20% - Accent2 2 5" xfId="124" xr:uid="{00000000-0005-0000-0000-000048000000}"/>
    <cellStyle name="20% - Accent2 2 6" xfId="125" xr:uid="{00000000-0005-0000-0000-000049000000}"/>
    <cellStyle name="20% - Accent2 2 7" xfId="126" xr:uid="{00000000-0005-0000-0000-00004A000000}"/>
    <cellStyle name="20% - Accent2 2 8" xfId="127" xr:uid="{00000000-0005-0000-0000-00004B000000}"/>
    <cellStyle name="20% - Accent2 2 9" xfId="128" xr:uid="{00000000-0005-0000-0000-00004C000000}"/>
    <cellStyle name="20% - Accent2 3" xfId="129" xr:uid="{00000000-0005-0000-0000-00004D000000}"/>
    <cellStyle name="20% - Accent2 3 10" xfId="130" xr:uid="{00000000-0005-0000-0000-00004E000000}"/>
    <cellStyle name="20% - Accent2 3 11" xfId="131" xr:uid="{00000000-0005-0000-0000-00004F000000}"/>
    <cellStyle name="20% - Accent2 3 2" xfId="132" xr:uid="{00000000-0005-0000-0000-000050000000}"/>
    <cellStyle name="20% - Accent2 3 3" xfId="133" xr:uid="{00000000-0005-0000-0000-000051000000}"/>
    <cellStyle name="20% - Accent2 3 4" xfId="134" xr:uid="{00000000-0005-0000-0000-000052000000}"/>
    <cellStyle name="20% - Accent2 3 5" xfId="135" xr:uid="{00000000-0005-0000-0000-000053000000}"/>
    <cellStyle name="20% - Accent2 3 6" xfId="136" xr:uid="{00000000-0005-0000-0000-000054000000}"/>
    <cellStyle name="20% - Accent2 3 7" xfId="137" xr:uid="{00000000-0005-0000-0000-000055000000}"/>
    <cellStyle name="20% - Accent2 3 8" xfId="138" xr:uid="{00000000-0005-0000-0000-000056000000}"/>
    <cellStyle name="20% - Accent2 3 9" xfId="139" xr:uid="{00000000-0005-0000-0000-000057000000}"/>
    <cellStyle name="20% - Accent2 4" xfId="140" xr:uid="{00000000-0005-0000-0000-000058000000}"/>
    <cellStyle name="20% - Accent2 4 10" xfId="141" xr:uid="{00000000-0005-0000-0000-000059000000}"/>
    <cellStyle name="20% - Accent2 4 11" xfId="142" xr:uid="{00000000-0005-0000-0000-00005A000000}"/>
    <cellStyle name="20% - Accent2 4 2" xfId="143" xr:uid="{00000000-0005-0000-0000-00005B000000}"/>
    <cellStyle name="20% - Accent2 4 3" xfId="144" xr:uid="{00000000-0005-0000-0000-00005C000000}"/>
    <cellStyle name="20% - Accent2 4 4" xfId="145" xr:uid="{00000000-0005-0000-0000-00005D000000}"/>
    <cellStyle name="20% - Accent2 4 5" xfId="146" xr:uid="{00000000-0005-0000-0000-00005E000000}"/>
    <cellStyle name="20% - Accent2 4 6" xfId="147" xr:uid="{00000000-0005-0000-0000-00005F000000}"/>
    <cellStyle name="20% - Accent2 4 7" xfId="148" xr:uid="{00000000-0005-0000-0000-000060000000}"/>
    <cellStyle name="20% - Accent2 4 8" xfId="149" xr:uid="{00000000-0005-0000-0000-000061000000}"/>
    <cellStyle name="20% - Accent2 4 9" xfId="150" xr:uid="{00000000-0005-0000-0000-000062000000}"/>
    <cellStyle name="20% - Accent2 5" xfId="151" xr:uid="{00000000-0005-0000-0000-000063000000}"/>
    <cellStyle name="20% - Accent2 5 10" xfId="152" xr:uid="{00000000-0005-0000-0000-000064000000}"/>
    <cellStyle name="20% - Accent2 5 11" xfId="153" xr:uid="{00000000-0005-0000-0000-000065000000}"/>
    <cellStyle name="20% - Accent2 5 2" xfId="154" xr:uid="{00000000-0005-0000-0000-000066000000}"/>
    <cellStyle name="20% - Accent2 5 3" xfId="155" xr:uid="{00000000-0005-0000-0000-000067000000}"/>
    <cellStyle name="20% - Accent2 5 4" xfId="156" xr:uid="{00000000-0005-0000-0000-000068000000}"/>
    <cellStyle name="20% - Accent2 5 5" xfId="157" xr:uid="{00000000-0005-0000-0000-000069000000}"/>
    <cellStyle name="20% - Accent2 5 6" xfId="158" xr:uid="{00000000-0005-0000-0000-00006A000000}"/>
    <cellStyle name="20% - Accent2 5 7" xfId="159" xr:uid="{00000000-0005-0000-0000-00006B000000}"/>
    <cellStyle name="20% - Accent2 5 8" xfId="160" xr:uid="{00000000-0005-0000-0000-00006C000000}"/>
    <cellStyle name="20% - Accent2 5 9" xfId="161" xr:uid="{00000000-0005-0000-0000-00006D000000}"/>
    <cellStyle name="20% - Accent2 6" xfId="162" xr:uid="{00000000-0005-0000-0000-00006E000000}"/>
    <cellStyle name="20% - Accent2 6 10" xfId="163" xr:uid="{00000000-0005-0000-0000-00006F000000}"/>
    <cellStyle name="20% - Accent2 6 11" xfId="164" xr:uid="{00000000-0005-0000-0000-000070000000}"/>
    <cellStyle name="20% - Accent2 6 2" xfId="165" xr:uid="{00000000-0005-0000-0000-000071000000}"/>
    <cellStyle name="20% - Accent2 6 3" xfId="166" xr:uid="{00000000-0005-0000-0000-000072000000}"/>
    <cellStyle name="20% - Accent2 6 4" xfId="167" xr:uid="{00000000-0005-0000-0000-000073000000}"/>
    <cellStyle name="20% - Accent2 6 5" xfId="168" xr:uid="{00000000-0005-0000-0000-000074000000}"/>
    <cellStyle name="20% - Accent2 6 6" xfId="169" xr:uid="{00000000-0005-0000-0000-000075000000}"/>
    <cellStyle name="20% - Accent2 6 7" xfId="170" xr:uid="{00000000-0005-0000-0000-000076000000}"/>
    <cellStyle name="20% - Accent2 6 8" xfId="171" xr:uid="{00000000-0005-0000-0000-000077000000}"/>
    <cellStyle name="20% - Accent2 6 9" xfId="172" xr:uid="{00000000-0005-0000-0000-000078000000}"/>
    <cellStyle name="20% - Accent2 7" xfId="173" xr:uid="{00000000-0005-0000-0000-000079000000}"/>
    <cellStyle name="20% - Accent2 8" xfId="174" xr:uid="{00000000-0005-0000-0000-00007A000000}"/>
    <cellStyle name="20% - Accent2 9" xfId="175" xr:uid="{00000000-0005-0000-0000-00007B000000}"/>
    <cellStyle name="20% - Accent3 10" xfId="176" xr:uid="{00000000-0005-0000-0000-00007C000000}"/>
    <cellStyle name="20% - Accent3 2" xfId="177" xr:uid="{00000000-0005-0000-0000-00007D000000}"/>
    <cellStyle name="20% - Accent3 2 10" xfId="178" xr:uid="{00000000-0005-0000-0000-00007E000000}"/>
    <cellStyle name="20% - Accent3 2 11" xfId="179" xr:uid="{00000000-0005-0000-0000-00007F000000}"/>
    <cellStyle name="20% - Accent3 2 2" xfId="180" xr:uid="{00000000-0005-0000-0000-000080000000}"/>
    <cellStyle name="20% - Accent3 2 3" xfId="181" xr:uid="{00000000-0005-0000-0000-000081000000}"/>
    <cellStyle name="20% - Accent3 2 4" xfId="182" xr:uid="{00000000-0005-0000-0000-000082000000}"/>
    <cellStyle name="20% - Accent3 2 5" xfId="183" xr:uid="{00000000-0005-0000-0000-000083000000}"/>
    <cellStyle name="20% - Accent3 2 6" xfId="184" xr:uid="{00000000-0005-0000-0000-000084000000}"/>
    <cellStyle name="20% - Accent3 2 7" xfId="185" xr:uid="{00000000-0005-0000-0000-000085000000}"/>
    <cellStyle name="20% - Accent3 2 8" xfId="186" xr:uid="{00000000-0005-0000-0000-000086000000}"/>
    <cellStyle name="20% - Accent3 2 9" xfId="187" xr:uid="{00000000-0005-0000-0000-000087000000}"/>
    <cellStyle name="20% - Accent3 3" xfId="188" xr:uid="{00000000-0005-0000-0000-000088000000}"/>
    <cellStyle name="20% - Accent3 3 10" xfId="189" xr:uid="{00000000-0005-0000-0000-000089000000}"/>
    <cellStyle name="20% - Accent3 3 11" xfId="190" xr:uid="{00000000-0005-0000-0000-00008A000000}"/>
    <cellStyle name="20% - Accent3 3 2" xfId="191" xr:uid="{00000000-0005-0000-0000-00008B000000}"/>
    <cellStyle name="20% - Accent3 3 3" xfId="192" xr:uid="{00000000-0005-0000-0000-00008C000000}"/>
    <cellStyle name="20% - Accent3 3 4" xfId="193" xr:uid="{00000000-0005-0000-0000-00008D000000}"/>
    <cellStyle name="20% - Accent3 3 5" xfId="194" xr:uid="{00000000-0005-0000-0000-00008E000000}"/>
    <cellStyle name="20% - Accent3 3 6" xfId="195" xr:uid="{00000000-0005-0000-0000-00008F000000}"/>
    <cellStyle name="20% - Accent3 3 7" xfId="196" xr:uid="{00000000-0005-0000-0000-000090000000}"/>
    <cellStyle name="20% - Accent3 3 8" xfId="197" xr:uid="{00000000-0005-0000-0000-000091000000}"/>
    <cellStyle name="20% - Accent3 3 9" xfId="198" xr:uid="{00000000-0005-0000-0000-000092000000}"/>
    <cellStyle name="20% - Accent3 4" xfId="199" xr:uid="{00000000-0005-0000-0000-000093000000}"/>
    <cellStyle name="20% - Accent3 4 10" xfId="200" xr:uid="{00000000-0005-0000-0000-000094000000}"/>
    <cellStyle name="20% - Accent3 4 11" xfId="201" xr:uid="{00000000-0005-0000-0000-000095000000}"/>
    <cellStyle name="20% - Accent3 4 2" xfId="202" xr:uid="{00000000-0005-0000-0000-000096000000}"/>
    <cellStyle name="20% - Accent3 4 3" xfId="203" xr:uid="{00000000-0005-0000-0000-000097000000}"/>
    <cellStyle name="20% - Accent3 4 4" xfId="204" xr:uid="{00000000-0005-0000-0000-000098000000}"/>
    <cellStyle name="20% - Accent3 4 5" xfId="205" xr:uid="{00000000-0005-0000-0000-000099000000}"/>
    <cellStyle name="20% - Accent3 4 6" xfId="206" xr:uid="{00000000-0005-0000-0000-00009A000000}"/>
    <cellStyle name="20% - Accent3 4 7" xfId="207" xr:uid="{00000000-0005-0000-0000-00009B000000}"/>
    <cellStyle name="20% - Accent3 4 8" xfId="208" xr:uid="{00000000-0005-0000-0000-00009C000000}"/>
    <cellStyle name="20% - Accent3 4 9" xfId="209" xr:uid="{00000000-0005-0000-0000-00009D000000}"/>
    <cellStyle name="20% - Accent3 5" xfId="210" xr:uid="{00000000-0005-0000-0000-00009E000000}"/>
    <cellStyle name="20% - Accent3 5 10" xfId="211" xr:uid="{00000000-0005-0000-0000-00009F000000}"/>
    <cellStyle name="20% - Accent3 5 11" xfId="212" xr:uid="{00000000-0005-0000-0000-0000A0000000}"/>
    <cellStyle name="20% - Accent3 5 2" xfId="213" xr:uid="{00000000-0005-0000-0000-0000A1000000}"/>
    <cellStyle name="20% - Accent3 5 3" xfId="214" xr:uid="{00000000-0005-0000-0000-0000A2000000}"/>
    <cellStyle name="20% - Accent3 5 4" xfId="215" xr:uid="{00000000-0005-0000-0000-0000A3000000}"/>
    <cellStyle name="20% - Accent3 5 5" xfId="216" xr:uid="{00000000-0005-0000-0000-0000A4000000}"/>
    <cellStyle name="20% - Accent3 5 6" xfId="217" xr:uid="{00000000-0005-0000-0000-0000A5000000}"/>
    <cellStyle name="20% - Accent3 5 7" xfId="218" xr:uid="{00000000-0005-0000-0000-0000A6000000}"/>
    <cellStyle name="20% - Accent3 5 8" xfId="219" xr:uid="{00000000-0005-0000-0000-0000A7000000}"/>
    <cellStyle name="20% - Accent3 5 9" xfId="220" xr:uid="{00000000-0005-0000-0000-0000A8000000}"/>
    <cellStyle name="20% - Accent3 6" xfId="221" xr:uid="{00000000-0005-0000-0000-0000A9000000}"/>
    <cellStyle name="20% - Accent3 6 10" xfId="222" xr:uid="{00000000-0005-0000-0000-0000AA000000}"/>
    <cellStyle name="20% - Accent3 6 11" xfId="223" xr:uid="{00000000-0005-0000-0000-0000AB000000}"/>
    <cellStyle name="20% - Accent3 6 2" xfId="224" xr:uid="{00000000-0005-0000-0000-0000AC000000}"/>
    <cellStyle name="20% - Accent3 6 3" xfId="225" xr:uid="{00000000-0005-0000-0000-0000AD000000}"/>
    <cellStyle name="20% - Accent3 6 4" xfId="226" xr:uid="{00000000-0005-0000-0000-0000AE000000}"/>
    <cellStyle name="20% - Accent3 6 5" xfId="227" xr:uid="{00000000-0005-0000-0000-0000AF000000}"/>
    <cellStyle name="20% - Accent3 6 6" xfId="228" xr:uid="{00000000-0005-0000-0000-0000B0000000}"/>
    <cellStyle name="20% - Accent3 6 7" xfId="229" xr:uid="{00000000-0005-0000-0000-0000B1000000}"/>
    <cellStyle name="20% - Accent3 6 8" xfId="230" xr:uid="{00000000-0005-0000-0000-0000B2000000}"/>
    <cellStyle name="20% - Accent3 6 9" xfId="231" xr:uid="{00000000-0005-0000-0000-0000B3000000}"/>
    <cellStyle name="20% - Accent3 7" xfId="232" xr:uid="{00000000-0005-0000-0000-0000B4000000}"/>
    <cellStyle name="20% - Accent3 8" xfId="233" xr:uid="{00000000-0005-0000-0000-0000B5000000}"/>
    <cellStyle name="20% - Accent3 9" xfId="234" xr:uid="{00000000-0005-0000-0000-0000B6000000}"/>
    <cellStyle name="20% - Accent4 10" xfId="235" xr:uid="{00000000-0005-0000-0000-0000B7000000}"/>
    <cellStyle name="20% - Accent4 2" xfId="236" xr:uid="{00000000-0005-0000-0000-0000B8000000}"/>
    <cellStyle name="20% - Accent4 2 10" xfId="237" xr:uid="{00000000-0005-0000-0000-0000B9000000}"/>
    <cellStyle name="20% - Accent4 2 11" xfId="238" xr:uid="{00000000-0005-0000-0000-0000BA000000}"/>
    <cellStyle name="20% - Accent4 2 2" xfId="239" xr:uid="{00000000-0005-0000-0000-0000BB000000}"/>
    <cellStyle name="20% - Accent4 2 3" xfId="240" xr:uid="{00000000-0005-0000-0000-0000BC000000}"/>
    <cellStyle name="20% - Accent4 2 4" xfId="241" xr:uid="{00000000-0005-0000-0000-0000BD000000}"/>
    <cellStyle name="20% - Accent4 2 5" xfId="242" xr:uid="{00000000-0005-0000-0000-0000BE000000}"/>
    <cellStyle name="20% - Accent4 2 6" xfId="243" xr:uid="{00000000-0005-0000-0000-0000BF000000}"/>
    <cellStyle name="20% - Accent4 2 7" xfId="244" xr:uid="{00000000-0005-0000-0000-0000C0000000}"/>
    <cellStyle name="20% - Accent4 2 8" xfId="245" xr:uid="{00000000-0005-0000-0000-0000C1000000}"/>
    <cellStyle name="20% - Accent4 2 9" xfId="246" xr:uid="{00000000-0005-0000-0000-0000C2000000}"/>
    <cellStyle name="20% - Accent4 3" xfId="247" xr:uid="{00000000-0005-0000-0000-0000C3000000}"/>
    <cellStyle name="20% - Accent4 3 10" xfId="248" xr:uid="{00000000-0005-0000-0000-0000C4000000}"/>
    <cellStyle name="20% - Accent4 3 11" xfId="249" xr:uid="{00000000-0005-0000-0000-0000C5000000}"/>
    <cellStyle name="20% - Accent4 3 2" xfId="250" xr:uid="{00000000-0005-0000-0000-0000C6000000}"/>
    <cellStyle name="20% - Accent4 3 3" xfId="251" xr:uid="{00000000-0005-0000-0000-0000C7000000}"/>
    <cellStyle name="20% - Accent4 3 4" xfId="252" xr:uid="{00000000-0005-0000-0000-0000C8000000}"/>
    <cellStyle name="20% - Accent4 3 5" xfId="253" xr:uid="{00000000-0005-0000-0000-0000C9000000}"/>
    <cellStyle name="20% - Accent4 3 6" xfId="254" xr:uid="{00000000-0005-0000-0000-0000CA000000}"/>
    <cellStyle name="20% - Accent4 3 7" xfId="255" xr:uid="{00000000-0005-0000-0000-0000CB000000}"/>
    <cellStyle name="20% - Accent4 3 8" xfId="256" xr:uid="{00000000-0005-0000-0000-0000CC000000}"/>
    <cellStyle name="20% - Accent4 3 9" xfId="257" xr:uid="{00000000-0005-0000-0000-0000CD000000}"/>
    <cellStyle name="20% - Accent4 4" xfId="258" xr:uid="{00000000-0005-0000-0000-0000CE000000}"/>
    <cellStyle name="20% - Accent4 4 10" xfId="259" xr:uid="{00000000-0005-0000-0000-0000CF000000}"/>
    <cellStyle name="20% - Accent4 4 11" xfId="260" xr:uid="{00000000-0005-0000-0000-0000D0000000}"/>
    <cellStyle name="20% - Accent4 4 2" xfId="261" xr:uid="{00000000-0005-0000-0000-0000D1000000}"/>
    <cellStyle name="20% - Accent4 4 3" xfId="262" xr:uid="{00000000-0005-0000-0000-0000D2000000}"/>
    <cellStyle name="20% - Accent4 4 4" xfId="263" xr:uid="{00000000-0005-0000-0000-0000D3000000}"/>
    <cellStyle name="20% - Accent4 4 5" xfId="264" xr:uid="{00000000-0005-0000-0000-0000D4000000}"/>
    <cellStyle name="20% - Accent4 4 6" xfId="265" xr:uid="{00000000-0005-0000-0000-0000D5000000}"/>
    <cellStyle name="20% - Accent4 4 7" xfId="266" xr:uid="{00000000-0005-0000-0000-0000D6000000}"/>
    <cellStyle name="20% - Accent4 4 8" xfId="267" xr:uid="{00000000-0005-0000-0000-0000D7000000}"/>
    <cellStyle name="20% - Accent4 4 9" xfId="268" xr:uid="{00000000-0005-0000-0000-0000D8000000}"/>
    <cellStyle name="20% - Accent4 5" xfId="269" xr:uid="{00000000-0005-0000-0000-0000D9000000}"/>
    <cellStyle name="20% - Accent4 5 10" xfId="270" xr:uid="{00000000-0005-0000-0000-0000DA000000}"/>
    <cellStyle name="20% - Accent4 5 11" xfId="271" xr:uid="{00000000-0005-0000-0000-0000DB000000}"/>
    <cellStyle name="20% - Accent4 5 2" xfId="272" xr:uid="{00000000-0005-0000-0000-0000DC000000}"/>
    <cellStyle name="20% - Accent4 5 3" xfId="273" xr:uid="{00000000-0005-0000-0000-0000DD000000}"/>
    <cellStyle name="20% - Accent4 5 4" xfId="274" xr:uid="{00000000-0005-0000-0000-0000DE000000}"/>
    <cellStyle name="20% - Accent4 5 5" xfId="275" xr:uid="{00000000-0005-0000-0000-0000DF000000}"/>
    <cellStyle name="20% - Accent4 5 6" xfId="276" xr:uid="{00000000-0005-0000-0000-0000E0000000}"/>
    <cellStyle name="20% - Accent4 5 7" xfId="277" xr:uid="{00000000-0005-0000-0000-0000E1000000}"/>
    <cellStyle name="20% - Accent4 5 8" xfId="278" xr:uid="{00000000-0005-0000-0000-0000E2000000}"/>
    <cellStyle name="20% - Accent4 5 9" xfId="279" xr:uid="{00000000-0005-0000-0000-0000E3000000}"/>
    <cellStyle name="20% - Accent4 6" xfId="280" xr:uid="{00000000-0005-0000-0000-0000E4000000}"/>
    <cellStyle name="20% - Accent4 6 10" xfId="281" xr:uid="{00000000-0005-0000-0000-0000E5000000}"/>
    <cellStyle name="20% - Accent4 6 11" xfId="282" xr:uid="{00000000-0005-0000-0000-0000E6000000}"/>
    <cellStyle name="20% - Accent4 6 2" xfId="283" xr:uid="{00000000-0005-0000-0000-0000E7000000}"/>
    <cellStyle name="20% - Accent4 6 3" xfId="284" xr:uid="{00000000-0005-0000-0000-0000E8000000}"/>
    <cellStyle name="20% - Accent4 6 4" xfId="285" xr:uid="{00000000-0005-0000-0000-0000E9000000}"/>
    <cellStyle name="20% - Accent4 6 5" xfId="286" xr:uid="{00000000-0005-0000-0000-0000EA000000}"/>
    <cellStyle name="20% - Accent4 6 6" xfId="287" xr:uid="{00000000-0005-0000-0000-0000EB000000}"/>
    <cellStyle name="20% - Accent4 6 7" xfId="288" xr:uid="{00000000-0005-0000-0000-0000EC000000}"/>
    <cellStyle name="20% - Accent4 6 8" xfId="289" xr:uid="{00000000-0005-0000-0000-0000ED000000}"/>
    <cellStyle name="20% - Accent4 6 9" xfId="290" xr:uid="{00000000-0005-0000-0000-0000EE000000}"/>
    <cellStyle name="20% - Accent4 7" xfId="291" xr:uid="{00000000-0005-0000-0000-0000EF000000}"/>
    <cellStyle name="20% - Accent4 8" xfId="292" xr:uid="{00000000-0005-0000-0000-0000F0000000}"/>
    <cellStyle name="20% - Accent4 9" xfId="293" xr:uid="{00000000-0005-0000-0000-0000F1000000}"/>
    <cellStyle name="20% - Accent5 10" xfId="294" xr:uid="{00000000-0005-0000-0000-0000F2000000}"/>
    <cellStyle name="20% - Accent5 2" xfId="295" xr:uid="{00000000-0005-0000-0000-0000F3000000}"/>
    <cellStyle name="20% - Accent5 2 10" xfId="296" xr:uid="{00000000-0005-0000-0000-0000F4000000}"/>
    <cellStyle name="20% - Accent5 2 11" xfId="297" xr:uid="{00000000-0005-0000-0000-0000F5000000}"/>
    <cellStyle name="20% - Accent5 2 2" xfId="298" xr:uid="{00000000-0005-0000-0000-0000F6000000}"/>
    <cellStyle name="20% - Accent5 2 3" xfId="299" xr:uid="{00000000-0005-0000-0000-0000F7000000}"/>
    <cellStyle name="20% - Accent5 2 4" xfId="300" xr:uid="{00000000-0005-0000-0000-0000F8000000}"/>
    <cellStyle name="20% - Accent5 2 5" xfId="301" xr:uid="{00000000-0005-0000-0000-0000F9000000}"/>
    <cellStyle name="20% - Accent5 2 6" xfId="302" xr:uid="{00000000-0005-0000-0000-0000FA000000}"/>
    <cellStyle name="20% - Accent5 2 7" xfId="303" xr:uid="{00000000-0005-0000-0000-0000FB000000}"/>
    <cellStyle name="20% - Accent5 2 8" xfId="304" xr:uid="{00000000-0005-0000-0000-0000FC000000}"/>
    <cellStyle name="20% - Accent5 2 9" xfId="305" xr:uid="{00000000-0005-0000-0000-0000FD000000}"/>
    <cellStyle name="20% - Accent5 3" xfId="306" xr:uid="{00000000-0005-0000-0000-0000FE000000}"/>
    <cellStyle name="20% - Accent5 3 10" xfId="307" xr:uid="{00000000-0005-0000-0000-0000FF000000}"/>
    <cellStyle name="20% - Accent5 3 11" xfId="308" xr:uid="{00000000-0005-0000-0000-000000010000}"/>
    <cellStyle name="20% - Accent5 3 2" xfId="309" xr:uid="{00000000-0005-0000-0000-000001010000}"/>
    <cellStyle name="20% - Accent5 3 3" xfId="310" xr:uid="{00000000-0005-0000-0000-000002010000}"/>
    <cellStyle name="20% - Accent5 3 4" xfId="311" xr:uid="{00000000-0005-0000-0000-000003010000}"/>
    <cellStyle name="20% - Accent5 3 5" xfId="312" xr:uid="{00000000-0005-0000-0000-000004010000}"/>
    <cellStyle name="20% - Accent5 3 6" xfId="313" xr:uid="{00000000-0005-0000-0000-000005010000}"/>
    <cellStyle name="20% - Accent5 3 7" xfId="314" xr:uid="{00000000-0005-0000-0000-000006010000}"/>
    <cellStyle name="20% - Accent5 3 8" xfId="315" xr:uid="{00000000-0005-0000-0000-000007010000}"/>
    <cellStyle name="20% - Accent5 3 9" xfId="316" xr:uid="{00000000-0005-0000-0000-000008010000}"/>
    <cellStyle name="20% - Accent5 4" xfId="317" xr:uid="{00000000-0005-0000-0000-000009010000}"/>
    <cellStyle name="20% - Accent5 4 10" xfId="318" xr:uid="{00000000-0005-0000-0000-00000A010000}"/>
    <cellStyle name="20% - Accent5 4 11" xfId="319" xr:uid="{00000000-0005-0000-0000-00000B010000}"/>
    <cellStyle name="20% - Accent5 4 2" xfId="320" xr:uid="{00000000-0005-0000-0000-00000C010000}"/>
    <cellStyle name="20% - Accent5 4 3" xfId="321" xr:uid="{00000000-0005-0000-0000-00000D010000}"/>
    <cellStyle name="20% - Accent5 4 4" xfId="322" xr:uid="{00000000-0005-0000-0000-00000E010000}"/>
    <cellStyle name="20% - Accent5 4 5" xfId="323" xr:uid="{00000000-0005-0000-0000-00000F010000}"/>
    <cellStyle name="20% - Accent5 4 6" xfId="324" xr:uid="{00000000-0005-0000-0000-000010010000}"/>
    <cellStyle name="20% - Accent5 4 7" xfId="325" xr:uid="{00000000-0005-0000-0000-000011010000}"/>
    <cellStyle name="20% - Accent5 4 8" xfId="326" xr:uid="{00000000-0005-0000-0000-000012010000}"/>
    <cellStyle name="20% - Accent5 4 9" xfId="327" xr:uid="{00000000-0005-0000-0000-000013010000}"/>
    <cellStyle name="20% - Accent5 5" xfId="328" xr:uid="{00000000-0005-0000-0000-000014010000}"/>
    <cellStyle name="20% - Accent5 5 10" xfId="329" xr:uid="{00000000-0005-0000-0000-000015010000}"/>
    <cellStyle name="20% - Accent5 5 11" xfId="330" xr:uid="{00000000-0005-0000-0000-000016010000}"/>
    <cellStyle name="20% - Accent5 5 2" xfId="331" xr:uid="{00000000-0005-0000-0000-000017010000}"/>
    <cellStyle name="20% - Accent5 5 3" xfId="332" xr:uid="{00000000-0005-0000-0000-000018010000}"/>
    <cellStyle name="20% - Accent5 5 4" xfId="333" xr:uid="{00000000-0005-0000-0000-000019010000}"/>
    <cellStyle name="20% - Accent5 5 5" xfId="334" xr:uid="{00000000-0005-0000-0000-00001A010000}"/>
    <cellStyle name="20% - Accent5 5 6" xfId="335" xr:uid="{00000000-0005-0000-0000-00001B010000}"/>
    <cellStyle name="20% - Accent5 5 7" xfId="336" xr:uid="{00000000-0005-0000-0000-00001C010000}"/>
    <cellStyle name="20% - Accent5 5 8" xfId="337" xr:uid="{00000000-0005-0000-0000-00001D010000}"/>
    <cellStyle name="20% - Accent5 5 9" xfId="338" xr:uid="{00000000-0005-0000-0000-00001E010000}"/>
    <cellStyle name="20% - Accent5 6" xfId="339" xr:uid="{00000000-0005-0000-0000-00001F010000}"/>
    <cellStyle name="20% - Accent5 6 10" xfId="340" xr:uid="{00000000-0005-0000-0000-000020010000}"/>
    <cellStyle name="20% - Accent5 6 11" xfId="341" xr:uid="{00000000-0005-0000-0000-000021010000}"/>
    <cellStyle name="20% - Accent5 6 2" xfId="342" xr:uid="{00000000-0005-0000-0000-000022010000}"/>
    <cellStyle name="20% - Accent5 6 3" xfId="343" xr:uid="{00000000-0005-0000-0000-000023010000}"/>
    <cellStyle name="20% - Accent5 6 4" xfId="344" xr:uid="{00000000-0005-0000-0000-000024010000}"/>
    <cellStyle name="20% - Accent5 6 5" xfId="345" xr:uid="{00000000-0005-0000-0000-000025010000}"/>
    <cellStyle name="20% - Accent5 6 6" xfId="346" xr:uid="{00000000-0005-0000-0000-000026010000}"/>
    <cellStyle name="20% - Accent5 6 7" xfId="347" xr:uid="{00000000-0005-0000-0000-000027010000}"/>
    <cellStyle name="20% - Accent5 6 8" xfId="348" xr:uid="{00000000-0005-0000-0000-000028010000}"/>
    <cellStyle name="20% - Accent5 6 9" xfId="349" xr:uid="{00000000-0005-0000-0000-000029010000}"/>
    <cellStyle name="20% - Accent5 7" xfId="350" xr:uid="{00000000-0005-0000-0000-00002A010000}"/>
    <cellStyle name="20% - Accent5 8" xfId="351" xr:uid="{00000000-0005-0000-0000-00002B010000}"/>
    <cellStyle name="20% - Accent5 9" xfId="352" xr:uid="{00000000-0005-0000-0000-00002C010000}"/>
    <cellStyle name="20% - Accent6 10" xfId="353" xr:uid="{00000000-0005-0000-0000-00002D010000}"/>
    <cellStyle name="20% - Accent6 2" xfId="354" xr:uid="{00000000-0005-0000-0000-00002E010000}"/>
    <cellStyle name="20% - Accent6 2 10" xfId="355" xr:uid="{00000000-0005-0000-0000-00002F010000}"/>
    <cellStyle name="20% - Accent6 2 11" xfId="356" xr:uid="{00000000-0005-0000-0000-000030010000}"/>
    <cellStyle name="20% - Accent6 2 2" xfId="357" xr:uid="{00000000-0005-0000-0000-000031010000}"/>
    <cellStyle name="20% - Accent6 2 3" xfId="358" xr:uid="{00000000-0005-0000-0000-000032010000}"/>
    <cellStyle name="20% - Accent6 2 4" xfId="359" xr:uid="{00000000-0005-0000-0000-000033010000}"/>
    <cellStyle name="20% - Accent6 2 5" xfId="360" xr:uid="{00000000-0005-0000-0000-000034010000}"/>
    <cellStyle name="20% - Accent6 2 6" xfId="361" xr:uid="{00000000-0005-0000-0000-000035010000}"/>
    <cellStyle name="20% - Accent6 2 7" xfId="362" xr:uid="{00000000-0005-0000-0000-000036010000}"/>
    <cellStyle name="20% - Accent6 2 8" xfId="363" xr:uid="{00000000-0005-0000-0000-000037010000}"/>
    <cellStyle name="20% - Accent6 2 9" xfId="364" xr:uid="{00000000-0005-0000-0000-000038010000}"/>
    <cellStyle name="20% - Accent6 3" xfId="365" xr:uid="{00000000-0005-0000-0000-000039010000}"/>
    <cellStyle name="20% - Accent6 3 10" xfId="366" xr:uid="{00000000-0005-0000-0000-00003A010000}"/>
    <cellStyle name="20% - Accent6 3 11" xfId="367" xr:uid="{00000000-0005-0000-0000-00003B010000}"/>
    <cellStyle name="20% - Accent6 3 2" xfId="368" xr:uid="{00000000-0005-0000-0000-00003C010000}"/>
    <cellStyle name="20% - Accent6 3 3" xfId="369" xr:uid="{00000000-0005-0000-0000-00003D010000}"/>
    <cellStyle name="20% - Accent6 3 4" xfId="370" xr:uid="{00000000-0005-0000-0000-00003E010000}"/>
    <cellStyle name="20% - Accent6 3 5" xfId="371" xr:uid="{00000000-0005-0000-0000-00003F010000}"/>
    <cellStyle name="20% - Accent6 3 6" xfId="372" xr:uid="{00000000-0005-0000-0000-000040010000}"/>
    <cellStyle name="20% - Accent6 3 7" xfId="373" xr:uid="{00000000-0005-0000-0000-000041010000}"/>
    <cellStyle name="20% - Accent6 3 8" xfId="374" xr:uid="{00000000-0005-0000-0000-000042010000}"/>
    <cellStyle name="20% - Accent6 3 9" xfId="375" xr:uid="{00000000-0005-0000-0000-000043010000}"/>
    <cellStyle name="20% - Accent6 4" xfId="376" xr:uid="{00000000-0005-0000-0000-000044010000}"/>
    <cellStyle name="20% - Accent6 4 10" xfId="377" xr:uid="{00000000-0005-0000-0000-000045010000}"/>
    <cellStyle name="20% - Accent6 4 11" xfId="378" xr:uid="{00000000-0005-0000-0000-000046010000}"/>
    <cellStyle name="20% - Accent6 4 2" xfId="379" xr:uid="{00000000-0005-0000-0000-000047010000}"/>
    <cellStyle name="20% - Accent6 4 3" xfId="380" xr:uid="{00000000-0005-0000-0000-000048010000}"/>
    <cellStyle name="20% - Accent6 4 4" xfId="381" xr:uid="{00000000-0005-0000-0000-000049010000}"/>
    <cellStyle name="20% - Accent6 4 5" xfId="382" xr:uid="{00000000-0005-0000-0000-00004A010000}"/>
    <cellStyle name="20% - Accent6 4 6" xfId="383" xr:uid="{00000000-0005-0000-0000-00004B010000}"/>
    <cellStyle name="20% - Accent6 4 7" xfId="384" xr:uid="{00000000-0005-0000-0000-00004C010000}"/>
    <cellStyle name="20% - Accent6 4 8" xfId="385" xr:uid="{00000000-0005-0000-0000-00004D010000}"/>
    <cellStyle name="20% - Accent6 4 9" xfId="386" xr:uid="{00000000-0005-0000-0000-00004E010000}"/>
    <cellStyle name="20% - Accent6 5" xfId="387" xr:uid="{00000000-0005-0000-0000-00004F010000}"/>
    <cellStyle name="20% - Accent6 5 10" xfId="388" xr:uid="{00000000-0005-0000-0000-000050010000}"/>
    <cellStyle name="20% - Accent6 5 11" xfId="389" xr:uid="{00000000-0005-0000-0000-000051010000}"/>
    <cellStyle name="20% - Accent6 5 2" xfId="390" xr:uid="{00000000-0005-0000-0000-000052010000}"/>
    <cellStyle name="20% - Accent6 5 3" xfId="391" xr:uid="{00000000-0005-0000-0000-000053010000}"/>
    <cellStyle name="20% - Accent6 5 4" xfId="392" xr:uid="{00000000-0005-0000-0000-000054010000}"/>
    <cellStyle name="20% - Accent6 5 5" xfId="393" xr:uid="{00000000-0005-0000-0000-000055010000}"/>
    <cellStyle name="20% - Accent6 5 6" xfId="394" xr:uid="{00000000-0005-0000-0000-000056010000}"/>
    <cellStyle name="20% - Accent6 5 7" xfId="395" xr:uid="{00000000-0005-0000-0000-000057010000}"/>
    <cellStyle name="20% - Accent6 5 8" xfId="396" xr:uid="{00000000-0005-0000-0000-000058010000}"/>
    <cellStyle name="20% - Accent6 5 9" xfId="397" xr:uid="{00000000-0005-0000-0000-000059010000}"/>
    <cellStyle name="20% - Accent6 6" xfId="398" xr:uid="{00000000-0005-0000-0000-00005A010000}"/>
    <cellStyle name="20% - Accent6 6 10" xfId="399" xr:uid="{00000000-0005-0000-0000-00005B010000}"/>
    <cellStyle name="20% - Accent6 6 11" xfId="400" xr:uid="{00000000-0005-0000-0000-00005C010000}"/>
    <cellStyle name="20% - Accent6 6 2" xfId="401" xr:uid="{00000000-0005-0000-0000-00005D010000}"/>
    <cellStyle name="20% - Accent6 6 3" xfId="402" xr:uid="{00000000-0005-0000-0000-00005E010000}"/>
    <cellStyle name="20% - Accent6 6 4" xfId="403" xr:uid="{00000000-0005-0000-0000-00005F010000}"/>
    <cellStyle name="20% - Accent6 6 5" xfId="404" xr:uid="{00000000-0005-0000-0000-000060010000}"/>
    <cellStyle name="20% - Accent6 6 6" xfId="405" xr:uid="{00000000-0005-0000-0000-000061010000}"/>
    <cellStyle name="20% - Accent6 6 7" xfId="406" xr:uid="{00000000-0005-0000-0000-000062010000}"/>
    <cellStyle name="20% - Accent6 6 8" xfId="407" xr:uid="{00000000-0005-0000-0000-000063010000}"/>
    <cellStyle name="20% - Accent6 6 9" xfId="408" xr:uid="{00000000-0005-0000-0000-000064010000}"/>
    <cellStyle name="20% - Accent6 7" xfId="409" xr:uid="{00000000-0005-0000-0000-000065010000}"/>
    <cellStyle name="20% - Accent6 8" xfId="410" xr:uid="{00000000-0005-0000-0000-000066010000}"/>
    <cellStyle name="20% - Accent6 9" xfId="411" xr:uid="{00000000-0005-0000-0000-000067010000}"/>
    <cellStyle name="20% - Colore 1" xfId="4289" xr:uid="{00000000-0005-0000-0000-000068010000}"/>
    <cellStyle name="20% - Colore 2" xfId="4290" xr:uid="{00000000-0005-0000-0000-000069010000}"/>
    <cellStyle name="20% - Colore 3" xfId="4291" xr:uid="{00000000-0005-0000-0000-00006A010000}"/>
    <cellStyle name="20% - Colore 4" xfId="4292" xr:uid="{00000000-0005-0000-0000-00006B010000}"/>
    <cellStyle name="20% - Colore 5" xfId="4293" xr:uid="{00000000-0005-0000-0000-00006C010000}"/>
    <cellStyle name="20% - Colore 6" xfId="4294" xr:uid="{00000000-0005-0000-0000-00006D010000}"/>
    <cellStyle name="2x indented GHG Textfiels" xfId="4286" xr:uid="{00000000-0005-0000-0000-00006E010000}"/>
    <cellStyle name="2x indented GHG Textfiels 2" xfId="3767" xr:uid="{00000000-0005-0000-0000-00006F010000}"/>
    <cellStyle name="2x indented GHG Textfiels 2 2" xfId="4645" xr:uid="{00000000-0005-0000-0000-000070010000}"/>
    <cellStyle name="2x indented GHG Textfiels 3" xfId="5509" xr:uid="{00000000-0005-0000-0000-000071010000}"/>
    <cellStyle name="40% - 1. jelölőszín" xfId="16" xr:uid="{00000000-0005-0000-0000-000072010000}"/>
    <cellStyle name="40% - 2. jelölőszín" xfId="17" xr:uid="{00000000-0005-0000-0000-000073010000}"/>
    <cellStyle name="40% - 3. jelölőszín" xfId="18" xr:uid="{00000000-0005-0000-0000-000074010000}"/>
    <cellStyle name="40% - 4. jelölőszín" xfId="19" xr:uid="{00000000-0005-0000-0000-000075010000}"/>
    <cellStyle name="40% - 5. jelölőszín" xfId="20" xr:uid="{00000000-0005-0000-0000-000076010000}"/>
    <cellStyle name="40% - 6. jelölőszín" xfId="21" xr:uid="{00000000-0005-0000-0000-000077010000}"/>
    <cellStyle name="40% - Accent1 10" xfId="412" xr:uid="{00000000-0005-0000-0000-000078010000}"/>
    <cellStyle name="40% - Accent1 2" xfId="413" xr:uid="{00000000-0005-0000-0000-000079010000}"/>
    <cellStyle name="40% - Accent1 2 10" xfId="414" xr:uid="{00000000-0005-0000-0000-00007A010000}"/>
    <cellStyle name="40% - Accent1 2 11" xfId="415" xr:uid="{00000000-0005-0000-0000-00007B010000}"/>
    <cellStyle name="40% - Accent1 2 2" xfId="416" xr:uid="{00000000-0005-0000-0000-00007C010000}"/>
    <cellStyle name="40% - Accent1 2 3" xfId="417" xr:uid="{00000000-0005-0000-0000-00007D010000}"/>
    <cellStyle name="40% - Accent1 2 4" xfId="418" xr:uid="{00000000-0005-0000-0000-00007E010000}"/>
    <cellStyle name="40% - Accent1 2 5" xfId="419" xr:uid="{00000000-0005-0000-0000-00007F010000}"/>
    <cellStyle name="40% - Accent1 2 6" xfId="420" xr:uid="{00000000-0005-0000-0000-000080010000}"/>
    <cellStyle name="40% - Accent1 2 7" xfId="421" xr:uid="{00000000-0005-0000-0000-000081010000}"/>
    <cellStyle name="40% - Accent1 2 8" xfId="422" xr:uid="{00000000-0005-0000-0000-000082010000}"/>
    <cellStyle name="40% - Accent1 2 9" xfId="423" xr:uid="{00000000-0005-0000-0000-000083010000}"/>
    <cellStyle name="40% - Accent1 3" xfId="424" xr:uid="{00000000-0005-0000-0000-000084010000}"/>
    <cellStyle name="40% - Accent1 3 10" xfId="425" xr:uid="{00000000-0005-0000-0000-000085010000}"/>
    <cellStyle name="40% - Accent1 3 11" xfId="426" xr:uid="{00000000-0005-0000-0000-000086010000}"/>
    <cellStyle name="40% - Accent1 3 2" xfId="427" xr:uid="{00000000-0005-0000-0000-000087010000}"/>
    <cellStyle name="40% - Accent1 3 3" xfId="428" xr:uid="{00000000-0005-0000-0000-000088010000}"/>
    <cellStyle name="40% - Accent1 3 4" xfId="429" xr:uid="{00000000-0005-0000-0000-000089010000}"/>
    <cellStyle name="40% - Accent1 3 5" xfId="430" xr:uid="{00000000-0005-0000-0000-00008A010000}"/>
    <cellStyle name="40% - Accent1 3 6" xfId="431" xr:uid="{00000000-0005-0000-0000-00008B010000}"/>
    <cellStyle name="40% - Accent1 3 7" xfId="432" xr:uid="{00000000-0005-0000-0000-00008C010000}"/>
    <cellStyle name="40% - Accent1 3 8" xfId="433" xr:uid="{00000000-0005-0000-0000-00008D010000}"/>
    <cellStyle name="40% - Accent1 3 9" xfId="434" xr:uid="{00000000-0005-0000-0000-00008E010000}"/>
    <cellStyle name="40% - Accent1 4" xfId="435" xr:uid="{00000000-0005-0000-0000-00008F010000}"/>
    <cellStyle name="40% - Accent1 4 10" xfId="436" xr:uid="{00000000-0005-0000-0000-000090010000}"/>
    <cellStyle name="40% - Accent1 4 11" xfId="437" xr:uid="{00000000-0005-0000-0000-000091010000}"/>
    <cellStyle name="40% - Accent1 4 2" xfId="438" xr:uid="{00000000-0005-0000-0000-000092010000}"/>
    <cellStyle name="40% - Accent1 4 3" xfId="439" xr:uid="{00000000-0005-0000-0000-000093010000}"/>
    <cellStyle name="40% - Accent1 4 4" xfId="440" xr:uid="{00000000-0005-0000-0000-000094010000}"/>
    <cellStyle name="40% - Accent1 4 5" xfId="441" xr:uid="{00000000-0005-0000-0000-000095010000}"/>
    <cellStyle name="40% - Accent1 4 6" xfId="442" xr:uid="{00000000-0005-0000-0000-000096010000}"/>
    <cellStyle name="40% - Accent1 4 7" xfId="443" xr:uid="{00000000-0005-0000-0000-000097010000}"/>
    <cellStyle name="40% - Accent1 4 8" xfId="444" xr:uid="{00000000-0005-0000-0000-000098010000}"/>
    <cellStyle name="40% - Accent1 4 9" xfId="445" xr:uid="{00000000-0005-0000-0000-000099010000}"/>
    <cellStyle name="40% - Accent1 5" xfId="446" xr:uid="{00000000-0005-0000-0000-00009A010000}"/>
    <cellStyle name="40% - Accent1 5 10" xfId="447" xr:uid="{00000000-0005-0000-0000-00009B010000}"/>
    <cellStyle name="40% - Accent1 5 11" xfId="448" xr:uid="{00000000-0005-0000-0000-00009C010000}"/>
    <cellStyle name="40% - Accent1 5 2" xfId="449" xr:uid="{00000000-0005-0000-0000-00009D010000}"/>
    <cellStyle name="40% - Accent1 5 3" xfId="450" xr:uid="{00000000-0005-0000-0000-00009E010000}"/>
    <cellStyle name="40% - Accent1 5 4" xfId="451" xr:uid="{00000000-0005-0000-0000-00009F010000}"/>
    <cellStyle name="40% - Accent1 5 5" xfId="452" xr:uid="{00000000-0005-0000-0000-0000A0010000}"/>
    <cellStyle name="40% - Accent1 5 6" xfId="453" xr:uid="{00000000-0005-0000-0000-0000A1010000}"/>
    <cellStyle name="40% - Accent1 5 7" xfId="454" xr:uid="{00000000-0005-0000-0000-0000A2010000}"/>
    <cellStyle name="40% - Accent1 5 8" xfId="455" xr:uid="{00000000-0005-0000-0000-0000A3010000}"/>
    <cellStyle name="40% - Accent1 5 9" xfId="456" xr:uid="{00000000-0005-0000-0000-0000A4010000}"/>
    <cellStyle name="40% - Accent1 6" xfId="457" xr:uid="{00000000-0005-0000-0000-0000A5010000}"/>
    <cellStyle name="40% - Accent1 6 10" xfId="458" xr:uid="{00000000-0005-0000-0000-0000A6010000}"/>
    <cellStyle name="40% - Accent1 6 11" xfId="459" xr:uid="{00000000-0005-0000-0000-0000A7010000}"/>
    <cellStyle name="40% - Accent1 6 2" xfId="460" xr:uid="{00000000-0005-0000-0000-0000A8010000}"/>
    <cellStyle name="40% - Accent1 6 3" xfId="461" xr:uid="{00000000-0005-0000-0000-0000A9010000}"/>
    <cellStyle name="40% - Accent1 6 4" xfId="462" xr:uid="{00000000-0005-0000-0000-0000AA010000}"/>
    <cellStyle name="40% - Accent1 6 5" xfId="463" xr:uid="{00000000-0005-0000-0000-0000AB010000}"/>
    <cellStyle name="40% - Accent1 6 6" xfId="464" xr:uid="{00000000-0005-0000-0000-0000AC010000}"/>
    <cellStyle name="40% - Accent1 6 7" xfId="465" xr:uid="{00000000-0005-0000-0000-0000AD010000}"/>
    <cellStyle name="40% - Accent1 6 8" xfId="466" xr:uid="{00000000-0005-0000-0000-0000AE010000}"/>
    <cellStyle name="40% - Accent1 6 9" xfId="467" xr:uid="{00000000-0005-0000-0000-0000AF010000}"/>
    <cellStyle name="40% - Accent1 7" xfId="468" xr:uid="{00000000-0005-0000-0000-0000B0010000}"/>
    <cellStyle name="40% - Accent1 8" xfId="469" xr:uid="{00000000-0005-0000-0000-0000B1010000}"/>
    <cellStyle name="40% - Accent1 9" xfId="470" xr:uid="{00000000-0005-0000-0000-0000B2010000}"/>
    <cellStyle name="40% - Accent2 10" xfId="471" xr:uid="{00000000-0005-0000-0000-0000B3010000}"/>
    <cellStyle name="40% - Accent2 2" xfId="472" xr:uid="{00000000-0005-0000-0000-0000B4010000}"/>
    <cellStyle name="40% - Accent2 2 10" xfId="473" xr:uid="{00000000-0005-0000-0000-0000B5010000}"/>
    <cellStyle name="40% - Accent2 2 11" xfId="474" xr:uid="{00000000-0005-0000-0000-0000B6010000}"/>
    <cellStyle name="40% - Accent2 2 2" xfId="475" xr:uid="{00000000-0005-0000-0000-0000B7010000}"/>
    <cellStyle name="40% - Accent2 2 3" xfId="476" xr:uid="{00000000-0005-0000-0000-0000B8010000}"/>
    <cellStyle name="40% - Accent2 2 4" xfId="477" xr:uid="{00000000-0005-0000-0000-0000B9010000}"/>
    <cellStyle name="40% - Accent2 2 5" xfId="478" xr:uid="{00000000-0005-0000-0000-0000BA010000}"/>
    <cellStyle name="40% - Accent2 2 6" xfId="479" xr:uid="{00000000-0005-0000-0000-0000BB010000}"/>
    <cellStyle name="40% - Accent2 2 7" xfId="480" xr:uid="{00000000-0005-0000-0000-0000BC010000}"/>
    <cellStyle name="40% - Accent2 2 8" xfId="481" xr:uid="{00000000-0005-0000-0000-0000BD010000}"/>
    <cellStyle name="40% - Accent2 2 9" xfId="482" xr:uid="{00000000-0005-0000-0000-0000BE010000}"/>
    <cellStyle name="40% - Accent2 3" xfId="483" xr:uid="{00000000-0005-0000-0000-0000BF010000}"/>
    <cellStyle name="40% - Accent2 3 10" xfId="484" xr:uid="{00000000-0005-0000-0000-0000C0010000}"/>
    <cellStyle name="40% - Accent2 3 11" xfId="485" xr:uid="{00000000-0005-0000-0000-0000C1010000}"/>
    <cellStyle name="40% - Accent2 3 2" xfId="486" xr:uid="{00000000-0005-0000-0000-0000C2010000}"/>
    <cellStyle name="40% - Accent2 3 3" xfId="487" xr:uid="{00000000-0005-0000-0000-0000C3010000}"/>
    <cellStyle name="40% - Accent2 3 4" xfId="488" xr:uid="{00000000-0005-0000-0000-0000C4010000}"/>
    <cellStyle name="40% - Accent2 3 5" xfId="489" xr:uid="{00000000-0005-0000-0000-0000C5010000}"/>
    <cellStyle name="40% - Accent2 3 6" xfId="490" xr:uid="{00000000-0005-0000-0000-0000C6010000}"/>
    <cellStyle name="40% - Accent2 3 7" xfId="491" xr:uid="{00000000-0005-0000-0000-0000C7010000}"/>
    <cellStyle name="40% - Accent2 3 8" xfId="492" xr:uid="{00000000-0005-0000-0000-0000C8010000}"/>
    <cellStyle name="40% - Accent2 3 9" xfId="493" xr:uid="{00000000-0005-0000-0000-0000C9010000}"/>
    <cellStyle name="40% - Accent2 4" xfId="494" xr:uid="{00000000-0005-0000-0000-0000CA010000}"/>
    <cellStyle name="40% - Accent2 4 10" xfId="495" xr:uid="{00000000-0005-0000-0000-0000CB010000}"/>
    <cellStyle name="40% - Accent2 4 11" xfId="496" xr:uid="{00000000-0005-0000-0000-0000CC010000}"/>
    <cellStyle name="40% - Accent2 4 2" xfId="497" xr:uid="{00000000-0005-0000-0000-0000CD010000}"/>
    <cellStyle name="40% - Accent2 4 3" xfId="498" xr:uid="{00000000-0005-0000-0000-0000CE010000}"/>
    <cellStyle name="40% - Accent2 4 4" xfId="499" xr:uid="{00000000-0005-0000-0000-0000CF010000}"/>
    <cellStyle name="40% - Accent2 4 5" xfId="500" xr:uid="{00000000-0005-0000-0000-0000D0010000}"/>
    <cellStyle name="40% - Accent2 4 6" xfId="501" xr:uid="{00000000-0005-0000-0000-0000D1010000}"/>
    <cellStyle name="40% - Accent2 4 7" xfId="502" xr:uid="{00000000-0005-0000-0000-0000D2010000}"/>
    <cellStyle name="40% - Accent2 4 8" xfId="503" xr:uid="{00000000-0005-0000-0000-0000D3010000}"/>
    <cellStyle name="40% - Accent2 4 9" xfId="504" xr:uid="{00000000-0005-0000-0000-0000D4010000}"/>
    <cellStyle name="40% - Accent2 5" xfId="505" xr:uid="{00000000-0005-0000-0000-0000D5010000}"/>
    <cellStyle name="40% - Accent2 5 10" xfId="506" xr:uid="{00000000-0005-0000-0000-0000D6010000}"/>
    <cellStyle name="40% - Accent2 5 11" xfId="507" xr:uid="{00000000-0005-0000-0000-0000D7010000}"/>
    <cellStyle name="40% - Accent2 5 2" xfId="508" xr:uid="{00000000-0005-0000-0000-0000D8010000}"/>
    <cellStyle name="40% - Accent2 5 3" xfId="509" xr:uid="{00000000-0005-0000-0000-0000D9010000}"/>
    <cellStyle name="40% - Accent2 5 4" xfId="510" xr:uid="{00000000-0005-0000-0000-0000DA010000}"/>
    <cellStyle name="40% - Accent2 5 5" xfId="511" xr:uid="{00000000-0005-0000-0000-0000DB010000}"/>
    <cellStyle name="40% - Accent2 5 6" xfId="512" xr:uid="{00000000-0005-0000-0000-0000DC010000}"/>
    <cellStyle name="40% - Accent2 5 7" xfId="513" xr:uid="{00000000-0005-0000-0000-0000DD010000}"/>
    <cellStyle name="40% - Accent2 5 8" xfId="514" xr:uid="{00000000-0005-0000-0000-0000DE010000}"/>
    <cellStyle name="40% - Accent2 5 9" xfId="515" xr:uid="{00000000-0005-0000-0000-0000DF010000}"/>
    <cellStyle name="40% - Accent2 6" xfId="516" xr:uid="{00000000-0005-0000-0000-0000E0010000}"/>
    <cellStyle name="40% - Accent2 6 10" xfId="517" xr:uid="{00000000-0005-0000-0000-0000E1010000}"/>
    <cellStyle name="40% - Accent2 6 11" xfId="518" xr:uid="{00000000-0005-0000-0000-0000E2010000}"/>
    <cellStyle name="40% - Accent2 6 2" xfId="519" xr:uid="{00000000-0005-0000-0000-0000E3010000}"/>
    <cellStyle name="40% - Accent2 6 3" xfId="520" xr:uid="{00000000-0005-0000-0000-0000E4010000}"/>
    <cellStyle name="40% - Accent2 6 4" xfId="521" xr:uid="{00000000-0005-0000-0000-0000E5010000}"/>
    <cellStyle name="40% - Accent2 6 5" xfId="522" xr:uid="{00000000-0005-0000-0000-0000E6010000}"/>
    <cellStyle name="40% - Accent2 6 6" xfId="523" xr:uid="{00000000-0005-0000-0000-0000E7010000}"/>
    <cellStyle name="40% - Accent2 6 7" xfId="524" xr:uid="{00000000-0005-0000-0000-0000E8010000}"/>
    <cellStyle name="40% - Accent2 6 8" xfId="525" xr:uid="{00000000-0005-0000-0000-0000E9010000}"/>
    <cellStyle name="40% - Accent2 6 9" xfId="526" xr:uid="{00000000-0005-0000-0000-0000EA010000}"/>
    <cellStyle name="40% - Accent2 7" xfId="527" xr:uid="{00000000-0005-0000-0000-0000EB010000}"/>
    <cellStyle name="40% - Accent2 8" xfId="528" xr:uid="{00000000-0005-0000-0000-0000EC010000}"/>
    <cellStyle name="40% - Accent2 9" xfId="529" xr:uid="{00000000-0005-0000-0000-0000ED010000}"/>
    <cellStyle name="40% - Accent3 10" xfId="530" xr:uid="{00000000-0005-0000-0000-0000EE010000}"/>
    <cellStyle name="40% - Accent3 2" xfId="531" xr:uid="{00000000-0005-0000-0000-0000EF010000}"/>
    <cellStyle name="40% - Accent3 2 10" xfId="532" xr:uid="{00000000-0005-0000-0000-0000F0010000}"/>
    <cellStyle name="40% - Accent3 2 11" xfId="533" xr:uid="{00000000-0005-0000-0000-0000F1010000}"/>
    <cellStyle name="40% - Accent3 2 2" xfId="534" xr:uid="{00000000-0005-0000-0000-0000F2010000}"/>
    <cellStyle name="40% - Accent3 2 3" xfId="535" xr:uid="{00000000-0005-0000-0000-0000F3010000}"/>
    <cellStyle name="40% - Accent3 2 4" xfId="536" xr:uid="{00000000-0005-0000-0000-0000F4010000}"/>
    <cellStyle name="40% - Accent3 2 5" xfId="537" xr:uid="{00000000-0005-0000-0000-0000F5010000}"/>
    <cellStyle name="40% - Accent3 2 6" xfId="538" xr:uid="{00000000-0005-0000-0000-0000F6010000}"/>
    <cellStyle name="40% - Accent3 2 7" xfId="539" xr:uid="{00000000-0005-0000-0000-0000F7010000}"/>
    <cellStyle name="40% - Accent3 2 8" xfId="540" xr:uid="{00000000-0005-0000-0000-0000F8010000}"/>
    <cellStyle name="40% - Accent3 2 9" xfId="541" xr:uid="{00000000-0005-0000-0000-0000F9010000}"/>
    <cellStyle name="40% - Accent3 3" xfId="542" xr:uid="{00000000-0005-0000-0000-0000FA010000}"/>
    <cellStyle name="40% - Accent3 3 10" xfId="543" xr:uid="{00000000-0005-0000-0000-0000FB010000}"/>
    <cellStyle name="40% - Accent3 3 11" xfId="544" xr:uid="{00000000-0005-0000-0000-0000FC010000}"/>
    <cellStyle name="40% - Accent3 3 2" xfId="545" xr:uid="{00000000-0005-0000-0000-0000FD010000}"/>
    <cellStyle name="40% - Accent3 3 3" xfId="546" xr:uid="{00000000-0005-0000-0000-0000FE010000}"/>
    <cellStyle name="40% - Accent3 3 4" xfId="547" xr:uid="{00000000-0005-0000-0000-0000FF010000}"/>
    <cellStyle name="40% - Accent3 3 5" xfId="548" xr:uid="{00000000-0005-0000-0000-000000020000}"/>
    <cellStyle name="40% - Accent3 3 6" xfId="549" xr:uid="{00000000-0005-0000-0000-000001020000}"/>
    <cellStyle name="40% - Accent3 3 7" xfId="550" xr:uid="{00000000-0005-0000-0000-000002020000}"/>
    <cellStyle name="40% - Accent3 3 8" xfId="551" xr:uid="{00000000-0005-0000-0000-000003020000}"/>
    <cellStyle name="40% - Accent3 3 9" xfId="552" xr:uid="{00000000-0005-0000-0000-000004020000}"/>
    <cellStyle name="40% - Accent3 4" xfId="553" xr:uid="{00000000-0005-0000-0000-000005020000}"/>
    <cellStyle name="40% - Accent3 4 10" xfId="554" xr:uid="{00000000-0005-0000-0000-000006020000}"/>
    <cellStyle name="40% - Accent3 4 11" xfId="555" xr:uid="{00000000-0005-0000-0000-000007020000}"/>
    <cellStyle name="40% - Accent3 4 2" xfId="556" xr:uid="{00000000-0005-0000-0000-000008020000}"/>
    <cellStyle name="40% - Accent3 4 3" xfId="557" xr:uid="{00000000-0005-0000-0000-000009020000}"/>
    <cellStyle name="40% - Accent3 4 4" xfId="558" xr:uid="{00000000-0005-0000-0000-00000A020000}"/>
    <cellStyle name="40% - Accent3 4 5" xfId="559" xr:uid="{00000000-0005-0000-0000-00000B020000}"/>
    <cellStyle name="40% - Accent3 4 6" xfId="560" xr:uid="{00000000-0005-0000-0000-00000C020000}"/>
    <cellStyle name="40% - Accent3 4 7" xfId="561" xr:uid="{00000000-0005-0000-0000-00000D020000}"/>
    <cellStyle name="40% - Accent3 4 8" xfId="562" xr:uid="{00000000-0005-0000-0000-00000E020000}"/>
    <cellStyle name="40% - Accent3 4 9" xfId="563" xr:uid="{00000000-0005-0000-0000-00000F020000}"/>
    <cellStyle name="40% - Accent3 5" xfId="564" xr:uid="{00000000-0005-0000-0000-000010020000}"/>
    <cellStyle name="40% - Accent3 5 10" xfId="565" xr:uid="{00000000-0005-0000-0000-000011020000}"/>
    <cellStyle name="40% - Accent3 5 11" xfId="566" xr:uid="{00000000-0005-0000-0000-000012020000}"/>
    <cellStyle name="40% - Accent3 5 2" xfId="567" xr:uid="{00000000-0005-0000-0000-000013020000}"/>
    <cellStyle name="40% - Accent3 5 3" xfId="568" xr:uid="{00000000-0005-0000-0000-000014020000}"/>
    <cellStyle name="40% - Accent3 5 4" xfId="569" xr:uid="{00000000-0005-0000-0000-000015020000}"/>
    <cellStyle name="40% - Accent3 5 5" xfId="570" xr:uid="{00000000-0005-0000-0000-000016020000}"/>
    <cellStyle name="40% - Accent3 5 6" xfId="571" xr:uid="{00000000-0005-0000-0000-000017020000}"/>
    <cellStyle name="40% - Accent3 5 7" xfId="572" xr:uid="{00000000-0005-0000-0000-000018020000}"/>
    <cellStyle name="40% - Accent3 5 8" xfId="573" xr:uid="{00000000-0005-0000-0000-000019020000}"/>
    <cellStyle name="40% - Accent3 5 9" xfId="574" xr:uid="{00000000-0005-0000-0000-00001A020000}"/>
    <cellStyle name="40% - Accent3 6" xfId="575" xr:uid="{00000000-0005-0000-0000-00001B020000}"/>
    <cellStyle name="40% - Accent3 6 10" xfId="576" xr:uid="{00000000-0005-0000-0000-00001C020000}"/>
    <cellStyle name="40% - Accent3 6 11" xfId="577" xr:uid="{00000000-0005-0000-0000-00001D020000}"/>
    <cellStyle name="40% - Accent3 6 2" xfId="578" xr:uid="{00000000-0005-0000-0000-00001E020000}"/>
    <cellStyle name="40% - Accent3 6 3" xfId="579" xr:uid="{00000000-0005-0000-0000-00001F020000}"/>
    <cellStyle name="40% - Accent3 6 4" xfId="580" xr:uid="{00000000-0005-0000-0000-000020020000}"/>
    <cellStyle name="40% - Accent3 6 5" xfId="581" xr:uid="{00000000-0005-0000-0000-000021020000}"/>
    <cellStyle name="40% - Accent3 6 6" xfId="582" xr:uid="{00000000-0005-0000-0000-000022020000}"/>
    <cellStyle name="40% - Accent3 6 7" xfId="583" xr:uid="{00000000-0005-0000-0000-000023020000}"/>
    <cellStyle name="40% - Accent3 6 8" xfId="584" xr:uid="{00000000-0005-0000-0000-000024020000}"/>
    <cellStyle name="40% - Accent3 6 9" xfId="585" xr:uid="{00000000-0005-0000-0000-000025020000}"/>
    <cellStyle name="40% - Accent3 7" xfId="586" xr:uid="{00000000-0005-0000-0000-000026020000}"/>
    <cellStyle name="40% - Accent3 8" xfId="587" xr:uid="{00000000-0005-0000-0000-000027020000}"/>
    <cellStyle name="40% - Accent3 9" xfId="588" xr:uid="{00000000-0005-0000-0000-000028020000}"/>
    <cellStyle name="40% - Accent4 10" xfId="589" xr:uid="{00000000-0005-0000-0000-000029020000}"/>
    <cellStyle name="40% - Accent4 2" xfId="590" xr:uid="{00000000-0005-0000-0000-00002A020000}"/>
    <cellStyle name="40% - Accent4 2 10" xfId="591" xr:uid="{00000000-0005-0000-0000-00002B020000}"/>
    <cellStyle name="40% - Accent4 2 11" xfId="592" xr:uid="{00000000-0005-0000-0000-00002C020000}"/>
    <cellStyle name="40% - Accent4 2 2" xfId="593" xr:uid="{00000000-0005-0000-0000-00002D020000}"/>
    <cellStyle name="40% - Accent4 2 3" xfId="594" xr:uid="{00000000-0005-0000-0000-00002E020000}"/>
    <cellStyle name="40% - Accent4 2 4" xfId="595" xr:uid="{00000000-0005-0000-0000-00002F020000}"/>
    <cellStyle name="40% - Accent4 2 5" xfId="596" xr:uid="{00000000-0005-0000-0000-000030020000}"/>
    <cellStyle name="40% - Accent4 2 6" xfId="597" xr:uid="{00000000-0005-0000-0000-000031020000}"/>
    <cellStyle name="40% - Accent4 2 7" xfId="598" xr:uid="{00000000-0005-0000-0000-000032020000}"/>
    <cellStyle name="40% - Accent4 2 8" xfId="599" xr:uid="{00000000-0005-0000-0000-000033020000}"/>
    <cellStyle name="40% - Accent4 2 9" xfId="600" xr:uid="{00000000-0005-0000-0000-000034020000}"/>
    <cellStyle name="40% - Accent4 3" xfId="601" xr:uid="{00000000-0005-0000-0000-000035020000}"/>
    <cellStyle name="40% - Accent4 3 10" xfId="602" xr:uid="{00000000-0005-0000-0000-000036020000}"/>
    <cellStyle name="40% - Accent4 3 11" xfId="603" xr:uid="{00000000-0005-0000-0000-000037020000}"/>
    <cellStyle name="40% - Accent4 3 2" xfId="604" xr:uid="{00000000-0005-0000-0000-000038020000}"/>
    <cellStyle name="40% - Accent4 3 3" xfId="605" xr:uid="{00000000-0005-0000-0000-000039020000}"/>
    <cellStyle name="40% - Accent4 3 4" xfId="606" xr:uid="{00000000-0005-0000-0000-00003A020000}"/>
    <cellStyle name="40% - Accent4 3 5" xfId="607" xr:uid="{00000000-0005-0000-0000-00003B020000}"/>
    <cellStyle name="40% - Accent4 3 6" xfId="608" xr:uid="{00000000-0005-0000-0000-00003C020000}"/>
    <cellStyle name="40% - Accent4 3 7" xfId="609" xr:uid="{00000000-0005-0000-0000-00003D020000}"/>
    <cellStyle name="40% - Accent4 3 8" xfId="610" xr:uid="{00000000-0005-0000-0000-00003E020000}"/>
    <cellStyle name="40% - Accent4 3 9" xfId="611" xr:uid="{00000000-0005-0000-0000-00003F020000}"/>
    <cellStyle name="40% - Accent4 4" xfId="612" xr:uid="{00000000-0005-0000-0000-000040020000}"/>
    <cellStyle name="40% - Accent4 4 10" xfId="613" xr:uid="{00000000-0005-0000-0000-000041020000}"/>
    <cellStyle name="40% - Accent4 4 11" xfId="614" xr:uid="{00000000-0005-0000-0000-000042020000}"/>
    <cellStyle name="40% - Accent4 4 2" xfId="615" xr:uid="{00000000-0005-0000-0000-000043020000}"/>
    <cellStyle name="40% - Accent4 4 3" xfId="616" xr:uid="{00000000-0005-0000-0000-000044020000}"/>
    <cellStyle name="40% - Accent4 4 4" xfId="617" xr:uid="{00000000-0005-0000-0000-000045020000}"/>
    <cellStyle name="40% - Accent4 4 5" xfId="618" xr:uid="{00000000-0005-0000-0000-000046020000}"/>
    <cellStyle name="40% - Accent4 4 6" xfId="619" xr:uid="{00000000-0005-0000-0000-000047020000}"/>
    <cellStyle name="40% - Accent4 4 7" xfId="620" xr:uid="{00000000-0005-0000-0000-000048020000}"/>
    <cellStyle name="40% - Accent4 4 8" xfId="621" xr:uid="{00000000-0005-0000-0000-000049020000}"/>
    <cellStyle name="40% - Accent4 4 9" xfId="622" xr:uid="{00000000-0005-0000-0000-00004A020000}"/>
    <cellStyle name="40% - Accent4 5" xfId="623" xr:uid="{00000000-0005-0000-0000-00004B020000}"/>
    <cellStyle name="40% - Accent4 5 10" xfId="624" xr:uid="{00000000-0005-0000-0000-00004C020000}"/>
    <cellStyle name="40% - Accent4 5 11" xfId="625" xr:uid="{00000000-0005-0000-0000-00004D020000}"/>
    <cellStyle name="40% - Accent4 5 2" xfId="626" xr:uid="{00000000-0005-0000-0000-00004E020000}"/>
    <cellStyle name="40% - Accent4 5 3" xfId="627" xr:uid="{00000000-0005-0000-0000-00004F020000}"/>
    <cellStyle name="40% - Accent4 5 4" xfId="628" xr:uid="{00000000-0005-0000-0000-000050020000}"/>
    <cellStyle name="40% - Accent4 5 5" xfId="629" xr:uid="{00000000-0005-0000-0000-000051020000}"/>
    <cellStyle name="40% - Accent4 5 6" xfId="630" xr:uid="{00000000-0005-0000-0000-000052020000}"/>
    <cellStyle name="40% - Accent4 5 7" xfId="631" xr:uid="{00000000-0005-0000-0000-000053020000}"/>
    <cellStyle name="40% - Accent4 5 8" xfId="632" xr:uid="{00000000-0005-0000-0000-000054020000}"/>
    <cellStyle name="40% - Accent4 5 9" xfId="633" xr:uid="{00000000-0005-0000-0000-000055020000}"/>
    <cellStyle name="40% - Accent4 6" xfId="634" xr:uid="{00000000-0005-0000-0000-000056020000}"/>
    <cellStyle name="40% - Accent4 6 10" xfId="635" xr:uid="{00000000-0005-0000-0000-000057020000}"/>
    <cellStyle name="40% - Accent4 6 11" xfId="636" xr:uid="{00000000-0005-0000-0000-000058020000}"/>
    <cellStyle name="40% - Accent4 6 2" xfId="637" xr:uid="{00000000-0005-0000-0000-000059020000}"/>
    <cellStyle name="40% - Accent4 6 3" xfId="638" xr:uid="{00000000-0005-0000-0000-00005A020000}"/>
    <cellStyle name="40% - Accent4 6 4" xfId="639" xr:uid="{00000000-0005-0000-0000-00005B020000}"/>
    <cellStyle name="40% - Accent4 6 5" xfId="640" xr:uid="{00000000-0005-0000-0000-00005C020000}"/>
    <cellStyle name="40% - Accent4 6 6" xfId="641" xr:uid="{00000000-0005-0000-0000-00005D020000}"/>
    <cellStyle name="40% - Accent4 6 7" xfId="642" xr:uid="{00000000-0005-0000-0000-00005E020000}"/>
    <cellStyle name="40% - Accent4 6 8" xfId="643" xr:uid="{00000000-0005-0000-0000-00005F020000}"/>
    <cellStyle name="40% - Accent4 6 9" xfId="644" xr:uid="{00000000-0005-0000-0000-000060020000}"/>
    <cellStyle name="40% - Accent4 7" xfId="645" xr:uid="{00000000-0005-0000-0000-000061020000}"/>
    <cellStyle name="40% - Accent4 8" xfId="646" xr:uid="{00000000-0005-0000-0000-000062020000}"/>
    <cellStyle name="40% - Accent4 9" xfId="647" xr:uid="{00000000-0005-0000-0000-000063020000}"/>
    <cellStyle name="40% - Accent5 10" xfId="648" xr:uid="{00000000-0005-0000-0000-000064020000}"/>
    <cellStyle name="40% - Accent5 2" xfId="649" xr:uid="{00000000-0005-0000-0000-000065020000}"/>
    <cellStyle name="40% - Accent5 2 10" xfId="650" xr:uid="{00000000-0005-0000-0000-000066020000}"/>
    <cellStyle name="40% - Accent5 2 11" xfId="651" xr:uid="{00000000-0005-0000-0000-000067020000}"/>
    <cellStyle name="40% - Accent5 2 2" xfId="652" xr:uid="{00000000-0005-0000-0000-000068020000}"/>
    <cellStyle name="40% - Accent5 2 3" xfId="653" xr:uid="{00000000-0005-0000-0000-000069020000}"/>
    <cellStyle name="40% - Accent5 2 4" xfId="654" xr:uid="{00000000-0005-0000-0000-00006A020000}"/>
    <cellStyle name="40% - Accent5 2 5" xfId="655" xr:uid="{00000000-0005-0000-0000-00006B020000}"/>
    <cellStyle name="40% - Accent5 2 6" xfId="656" xr:uid="{00000000-0005-0000-0000-00006C020000}"/>
    <cellStyle name="40% - Accent5 2 7" xfId="657" xr:uid="{00000000-0005-0000-0000-00006D020000}"/>
    <cellStyle name="40% - Accent5 2 8" xfId="658" xr:uid="{00000000-0005-0000-0000-00006E020000}"/>
    <cellStyle name="40% - Accent5 2 9" xfId="659" xr:uid="{00000000-0005-0000-0000-00006F020000}"/>
    <cellStyle name="40% - Accent5 3" xfId="660" xr:uid="{00000000-0005-0000-0000-000070020000}"/>
    <cellStyle name="40% - Accent5 3 10" xfId="661" xr:uid="{00000000-0005-0000-0000-000071020000}"/>
    <cellStyle name="40% - Accent5 3 11" xfId="662" xr:uid="{00000000-0005-0000-0000-000072020000}"/>
    <cellStyle name="40% - Accent5 3 2" xfId="663" xr:uid="{00000000-0005-0000-0000-000073020000}"/>
    <cellStyle name="40% - Accent5 3 3" xfId="664" xr:uid="{00000000-0005-0000-0000-000074020000}"/>
    <cellStyle name="40% - Accent5 3 4" xfId="665" xr:uid="{00000000-0005-0000-0000-000075020000}"/>
    <cellStyle name="40% - Accent5 3 5" xfId="666" xr:uid="{00000000-0005-0000-0000-000076020000}"/>
    <cellStyle name="40% - Accent5 3 6" xfId="667" xr:uid="{00000000-0005-0000-0000-000077020000}"/>
    <cellStyle name="40% - Accent5 3 7" xfId="668" xr:uid="{00000000-0005-0000-0000-000078020000}"/>
    <cellStyle name="40% - Accent5 3 8" xfId="669" xr:uid="{00000000-0005-0000-0000-000079020000}"/>
    <cellStyle name="40% - Accent5 3 9" xfId="670" xr:uid="{00000000-0005-0000-0000-00007A020000}"/>
    <cellStyle name="40% - Accent5 4" xfId="671" xr:uid="{00000000-0005-0000-0000-00007B020000}"/>
    <cellStyle name="40% - Accent5 4 10" xfId="672" xr:uid="{00000000-0005-0000-0000-00007C020000}"/>
    <cellStyle name="40% - Accent5 4 11" xfId="673" xr:uid="{00000000-0005-0000-0000-00007D020000}"/>
    <cellStyle name="40% - Accent5 4 2" xfId="674" xr:uid="{00000000-0005-0000-0000-00007E020000}"/>
    <cellStyle name="40% - Accent5 4 3" xfId="675" xr:uid="{00000000-0005-0000-0000-00007F020000}"/>
    <cellStyle name="40% - Accent5 4 4" xfId="676" xr:uid="{00000000-0005-0000-0000-000080020000}"/>
    <cellStyle name="40% - Accent5 4 5" xfId="677" xr:uid="{00000000-0005-0000-0000-000081020000}"/>
    <cellStyle name="40% - Accent5 4 6" xfId="678" xr:uid="{00000000-0005-0000-0000-000082020000}"/>
    <cellStyle name="40% - Accent5 4 7" xfId="679" xr:uid="{00000000-0005-0000-0000-000083020000}"/>
    <cellStyle name="40% - Accent5 4 8" xfId="680" xr:uid="{00000000-0005-0000-0000-000084020000}"/>
    <cellStyle name="40% - Accent5 4 9" xfId="681" xr:uid="{00000000-0005-0000-0000-000085020000}"/>
    <cellStyle name="40% - Accent5 5" xfId="682" xr:uid="{00000000-0005-0000-0000-000086020000}"/>
    <cellStyle name="40% - Accent5 5 10" xfId="683" xr:uid="{00000000-0005-0000-0000-000087020000}"/>
    <cellStyle name="40% - Accent5 5 11" xfId="684" xr:uid="{00000000-0005-0000-0000-000088020000}"/>
    <cellStyle name="40% - Accent5 5 2" xfId="685" xr:uid="{00000000-0005-0000-0000-000089020000}"/>
    <cellStyle name="40% - Accent5 5 3" xfId="686" xr:uid="{00000000-0005-0000-0000-00008A020000}"/>
    <cellStyle name="40% - Accent5 5 4" xfId="687" xr:uid="{00000000-0005-0000-0000-00008B020000}"/>
    <cellStyle name="40% - Accent5 5 5" xfId="688" xr:uid="{00000000-0005-0000-0000-00008C020000}"/>
    <cellStyle name="40% - Accent5 5 6" xfId="689" xr:uid="{00000000-0005-0000-0000-00008D020000}"/>
    <cellStyle name="40% - Accent5 5 7" xfId="690" xr:uid="{00000000-0005-0000-0000-00008E020000}"/>
    <cellStyle name="40% - Accent5 5 8" xfId="691" xr:uid="{00000000-0005-0000-0000-00008F020000}"/>
    <cellStyle name="40% - Accent5 5 9" xfId="692" xr:uid="{00000000-0005-0000-0000-000090020000}"/>
    <cellStyle name="40% - Accent5 6" xfId="693" xr:uid="{00000000-0005-0000-0000-000091020000}"/>
    <cellStyle name="40% - Accent5 6 10" xfId="694" xr:uid="{00000000-0005-0000-0000-000092020000}"/>
    <cellStyle name="40% - Accent5 6 11" xfId="695" xr:uid="{00000000-0005-0000-0000-000093020000}"/>
    <cellStyle name="40% - Accent5 6 2" xfId="696" xr:uid="{00000000-0005-0000-0000-000094020000}"/>
    <cellStyle name="40% - Accent5 6 3" xfId="697" xr:uid="{00000000-0005-0000-0000-000095020000}"/>
    <cellStyle name="40% - Accent5 6 4" xfId="698" xr:uid="{00000000-0005-0000-0000-000096020000}"/>
    <cellStyle name="40% - Accent5 6 5" xfId="699" xr:uid="{00000000-0005-0000-0000-000097020000}"/>
    <cellStyle name="40% - Accent5 6 6" xfId="700" xr:uid="{00000000-0005-0000-0000-000098020000}"/>
    <cellStyle name="40% - Accent5 6 7" xfId="701" xr:uid="{00000000-0005-0000-0000-000099020000}"/>
    <cellStyle name="40% - Accent5 6 8" xfId="702" xr:uid="{00000000-0005-0000-0000-00009A020000}"/>
    <cellStyle name="40% - Accent5 6 9" xfId="703" xr:uid="{00000000-0005-0000-0000-00009B020000}"/>
    <cellStyle name="40% - Accent5 7" xfId="704" xr:uid="{00000000-0005-0000-0000-00009C020000}"/>
    <cellStyle name="40% - Accent5 8" xfId="705" xr:uid="{00000000-0005-0000-0000-00009D020000}"/>
    <cellStyle name="40% - Accent5 9" xfId="706" xr:uid="{00000000-0005-0000-0000-00009E020000}"/>
    <cellStyle name="40% - Accent6 10" xfId="707" xr:uid="{00000000-0005-0000-0000-00009F020000}"/>
    <cellStyle name="40% - Accent6 2" xfId="708" xr:uid="{00000000-0005-0000-0000-0000A0020000}"/>
    <cellStyle name="40% - Accent6 2 10" xfId="709" xr:uid="{00000000-0005-0000-0000-0000A1020000}"/>
    <cellStyle name="40% - Accent6 2 11" xfId="710" xr:uid="{00000000-0005-0000-0000-0000A2020000}"/>
    <cellStyle name="40% - Accent6 2 2" xfId="711" xr:uid="{00000000-0005-0000-0000-0000A3020000}"/>
    <cellStyle name="40% - Accent6 2 3" xfId="712" xr:uid="{00000000-0005-0000-0000-0000A4020000}"/>
    <cellStyle name="40% - Accent6 2 4" xfId="713" xr:uid="{00000000-0005-0000-0000-0000A5020000}"/>
    <cellStyle name="40% - Accent6 2 5" xfId="714" xr:uid="{00000000-0005-0000-0000-0000A6020000}"/>
    <cellStyle name="40% - Accent6 2 6" xfId="715" xr:uid="{00000000-0005-0000-0000-0000A7020000}"/>
    <cellStyle name="40% - Accent6 2 7" xfId="716" xr:uid="{00000000-0005-0000-0000-0000A8020000}"/>
    <cellStyle name="40% - Accent6 2 8" xfId="717" xr:uid="{00000000-0005-0000-0000-0000A9020000}"/>
    <cellStyle name="40% - Accent6 2 9" xfId="718" xr:uid="{00000000-0005-0000-0000-0000AA020000}"/>
    <cellStyle name="40% - Accent6 3" xfId="719" xr:uid="{00000000-0005-0000-0000-0000AB020000}"/>
    <cellStyle name="40% - Accent6 3 10" xfId="720" xr:uid="{00000000-0005-0000-0000-0000AC020000}"/>
    <cellStyle name="40% - Accent6 3 11" xfId="721" xr:uid="{00000000-0005-0000-0000-0000AD020000}"/>
    <cellStyle name="40% - Accent6 3 2" xfId="722" xr:uid="{00000000-0005-0000-0000-0000AE020000}"/>
    <cellStyle name="40% - Accent6 3 3" xfId="723" xr:uid="{00000000-0005-0000-0000-0000AF020000}"/>
    <cellStyle name="40% - Accent6 3 4" xfId="724" xr:uid="{00000000-0005-0000-0000-0000B0020000}"/>
    <cellStyle name="40% - Accent6 3 5" xfId="725" xr:uid="{00000000-0005-0000-0000-0000B1020000}"/>
    <cellStyle name="40% - Accent6 3 6" xfId="726" xr:uid="{00000000-0005-0000-0000-0000B2020000}"/>
    <cellStyle name="40% - Accent6 3 7" xfId="727" xr:uid="{00000000-0005-0000-0000-0000B3020000}"/>
    <cellStyle name="40% - Accent6 3 8" xfId="728" xr:uid="{00000000-0005-0000-0000-0000B4020000}"/>
    <cellStyle name="40% - Accent6 3 9" xfId="729" xr:uid="{00000000-0005-0000-0000-0000B5020000}"/>
    <cellStyle name="40% - Accent6 4" xfId="730" xr:uid="{00000000-0005-0000-0000-0000B6020000}"/>
    <cellStyle name="40% - Accent6 4 10" xfId="731" xr:uid="{00000000-0005-0000-0000-0000B7020000}"/>
    <cellStyle name="40% - Accent6 4 11" xfId="732" xr:uid="{00000000-0005-0000-0000-0000B8020000}"/>
    <cellStyle name="40% - Accent6 4 2" xfId="733" xr:uid="{00000000-0005-0000-0000-0000B9020000}"/>
    <cellStyle name="40% - Accent6 4 3" xfId="734" xr:uid="{00000000-0005-0000-0000-0000BA020000}"/>
    <cellStyle name="40% - Accent6 4 4" xfId="735" xr:uid="{00000000-0005-0000-0000-0000BB020000}"/>
    <cellStyle name="40% - Accent6 4 5" xfId="736" xr:uid="{00000000-0005-0000-0000-0000BC020000}"/>
    <cellStyle name="40% - Accent6 4 6" xfId="737" xr:uid="{00000000-0005-0000-0000-0000BD020000}"/>
    <cellStyle name="40% - Accent6 4 7" xfId="738" xr:uid="{00000000-0005-0000-0000-0000BE020000}"/>
    <cellStyle name="40% - Accent6 4 8" xfId="739" xr:uid="{00000000-0005-0000-0000-0000BF020000}"/>
    <cellStyle name="40% - Accent6 4 9" xfId="740" xr:uid="{00000000-0005-0000-0000-0000C0020000}"/>
    <cellStyle name="40% - Accent6 5" xfId="741" xr:uid="{00000000-0005-0000-0000-0000C1020000}"/>
    <cellStyle name="40% - Accent6 5 10" xfId="742" xr:uid="{00000000-0005-0000-0000-0000C2020000}"/>
    <cellStyle name="40% - Accent6 5 11" xfId="743" xr:uid="{00000000-0005-0000-0000-0000C3020000}"/>
    <cellStyle name="40% - Accent6 5 2" xfId="744" xr:uid="{00000000-0005-0000-0000-0000C4020000}"/>
    <cellStyle name="40% - Accent6 5 3" xfId="745" xr:uid="{00000000-0005-0000-0000-0000C5020000}"/>
    <cellStyle name="40% - Accent6 5 4" xfId="746" xr:uid="{00000000-0005-0000-0000-0000C6020000}"/>
    <cellStyle name="40% - Accent6 5 5" xfId="747" xr:uid="{00000000-0005-0000-0000-0000C7020000}"/>
    <cellStyle name="40% - Accent6 5 6" xfId="748" xr:uid="{00000000-0005-0000-0000-0000C8020000}"/>
    <cellStyle name="40% - Accent6 5 7" xfId="749" xr:uid="{00000000-0005-0000-0000-0000C9020000}"/>
    <cellStyle name="40% - Accent6 5 8" xfId="750" xr:uid="{00000000-0005-0000-0000-0000CA020000}"/>
    <cellStyle name="40% - Accent6 5 9" xfId="751" xr:uid="{00000000-0005-0000-0000-0000CB020000}"/>
    <cellStyle name="40% - Accent6 6" xfId="752" xr:uid="{00000000-0005-0000-0000-0000CC020000}"/>
    <cellStyle name="40% - Accent6 6 10" xfId="753" xr:uid="{00000000-0005-0000-0000-0000CD020000}"/>
    <cellStyle name="40% - Accent6 6 11" xfId="754" xr:uid="{00000000-0005-0000-0000-0000CE020000}"/>
    <cellStyle name="40% - Accent6 6 2" xfId="755" xr:uid="{00000000-0005-0000-0000-0000CF020000}"/>
    <cellStyle name="40% - Accent6 6 3" xfId="756" xr:uid="{00000000-0005-0000-0000-0000D0020000}"/>
    <cellStyle name="40% - Accent6 6 4" xfId="757" xr:uid="{00000000-0005-0000-0000-0000D1020000}"/>
    <cellStyle name="40% - Accent6 6 5" xfId="758" xr:uid="{00000000-0005-0000-0000-0000D2020000}"/>
    <cellStyle name="40% - Accent6 6 6" xfId="759" xr:uid="{00000000-0005-0000-0000-0000D3020000}"/>
    <cellStyle name="40% - Accent6 6 7" xfId="760" xr:uid="{00000000-0005-0000-0000-0000D4020000}"/>
    <cellStyle name="40% - Accent6 6 8" xfId="761" xr:uid="{00000000-0005-0000-0000-0000D5020000}"/>
    <cellStyle name="40% - Accent6 6 9" xfId="762" xr:uid="{00000000-0005-0000-0000-0000D6020000}"/>
    <cellStyle name="40% - Accent6 7" xfId="763" xr:uid="{00000000-0005-0000-0000-0000D7020000}"/>
    <cellStyle name="40% - Accent6 8" xfId="764" xr:uid="{00000000-0005-0000-0000-0000D8020000}"/>
    <cellStyle name="40% - Accent6 9" xfId="765" xr:uid="{00000000-0005-0000-0000-0000D9020000}"/>
    <cellStyle name="40% - Colore 1" xfId="4295" xr:uid="{00000000-0005-0000-0000-0000DA020000}"/>
    <cellStyle name="40% - Colore 2" xfId="4296" xr:uid="{00000000-0005-0000-0000-0000DB020000}"/>
    <cellStyle name="40% - Colore 3" xfId="4297" xr:uid="{00000000-0005-0000-0000-0000DC020000}"/>
    <cellStyle name="40% - Colore 4" xfId="4298" xr:uid="{00000000-0005-0000-0000-0000DD020000}"/>
    <cellStyle name="40% - Colore 5" xfId="4299" xr:uid="{00000000-0005-0000-0000-0000DE020000}"/>
    <cellStyle name="40% - Colore 6" xfId="4300" xr:uid="{00000000-0005-0000-0000-0000DF020000}"/>
    <cellStyle name="5x indented GHG Textfiels" xfId="766" xr:uid="{00000000-0005-0000-0000-0000E0020000}"/>
    <cellStyle name="60% - 1. jelölőszín" xfId="22" xr:uid="{00000000-0005-0000-0000-0000E1020000}"/>
    <cellStyle name="60% - 2. jelölőszín" xfId="23" xr:uid="{00000000-0005-0000-0000-0000E2020000}"/>
    <cellStyle name="60% - 3. jelölőszín" xfId="24" xr:uid="{00000000-0005-0000-0000-0000E3020000}"/>
    <cellStyle name="60% - 4. jelölőszín" xfId="25" xr:uid="{00000000-0005-0000-0000-0000E4020000}"/>
    <cellStyle name="60% - 5. jelölőszín" xfId="26" xr:uid="{00000000-0005-0000-0000-0000E5020000}"/>
    <cellStyle name="60% - 6. jelölőszín" xfId="27" xr:uid="{00000000-0005-0000-0000-0000E6020000}"/>
    <cellStyle name="60% - Accent1 10" xfId="767" xr:uid="{00000000-0005-0000-0000-0000E7020000}"/>
    <cellStyle name="60% - Accent1 2" xfId="768" xr:uid="{00000000-0005-0000-0000-0000E8020000}"/>
    <cellStyle name="60% - Accent1 2 10" xfId="769" xr:uid="{00000000-0005-0000-0000-0000E9020000}"/>
    <cellStyle name="60% - Accent1 2 11" xfId="770" xr:uid="{00000000-0005-0000-0000-0000EA020000}"/>
    <cellStyle name="60% - Accent1 2 2" xfId="771" xr:uid="{00000000-0005-0000-0000-0000EB020000}"/>
    <cellStyle name="60% - Accent1 2 3" xfId="772" xr:uid="{00000000-0005-0000-0000-0000EC020000}"/>
    <cellStyle name="60% - Accent1 2 4" xfId="773" xr:uid="{00000000-0005-0000-0000-0000ED020000}"/>
    <cellStyle name="60% - Accent1 2 5" xfId="774" xr:uid="{00000000-0005-0000-0000-0000EE020000}"/>
    <cellStyle name="60% - Accent1 2 6" xfId="775" xr:uid="{00000000-0005-0000-0000-0000EF020000}"/>
    <cellStyle name="60% - Accent1 2 7" xfId="776" xr:uid="{00000000-0005-0000-0000-0000F0020000}"/>
    <cellStyle name="60% - Accent1 2 8" xfId="777" xr:uid="{00000000-0005-0000-0000-0000F1020000}"/>
    <cellStyle name="60% - Accent1 2 9" xfId="778" xr:uid="{00000000-0005-0000-0000-0000F2020000}"/>
    <cellStyle name="60% - Accent1 3" xfId="779" xr:uid="{00000000-0005-0000-0000-0000F3020000}"/>
    <cellStyle name="60% - Accent1 3 10" xfId="780" xr:uid="{00000000-0005-0000-0000-0000F4020000}"/>
    <cellStyle name="60% - Accent1 3 11" xfId="781" xr:uid="{00000000-0005-0000-0000-0000F5020000}"/>
    <cellStyle name="60% - Accent1 3 2" xfId="782" xr:uid="{00000000-0005-0000-0000-0000F6020000}"/>
    <cellStyle name="60% - Accent1 3 3" xfId="783" xr:uid="{00000000-0005-0000-0000-0000F7020000}"/>
    <cellStyle name="60% - Accent1 3 4" xfId="784" xr:uid="{00000000-0005-0000-0000-0000F8020000}"/>
    <cellStyle name="60% - Accent1 3 5" xfId="785" xr:uid="{00000000-0005-0000-0000-0000F9020000}"/>
    <cellStyle name="60% - Accent1 3 6" xfId="786" xr:uid="{00000000-0005-0000-0000-0000FA020000}"/>
    <cellStyle name="60% - Accent1 3 7" xfId="787" xr:uid="{00000000-0005-0000-0000-0000FB020000}"/>
    <cellStyle name="60% - Accent1 3 8" xfId="788" xr:uid="{00000000-0005-0000-0000-0000FC020000}"/>
    <cellStyle name="60% - Accent1 3 9" xfId="789" xr:uid="{00000000-0005-0000-0000-0000FD020000}"/>
    <cellStyle name="60% - Accent1 4" xfId="790" xr:uid="{00000000-0005-0000-0000-0000FE020000}"/>
    <cellStyle name="60% - Accent1 4 10" xfId="791" xr:uid="{00000000-0005-0000-0000-0000FF020000}"/>
    <cellStyle name="60% - Accent1 4 11" xfId="792" xr:uid="{00000000-0005-0000-0000-000000030000}"/>
    <cellStyle name="60% - Accent1 4 2" xfId="793" xr:uid="{00000000-0005-0000-0000-000001030000}"/>
    <cellStyle name="60% - Accent1 4 3" xfId="794" xr:uid="{00000000-0005-0000-0000-000002030000}"/>
    <cellStyle name="60% - Accent1 4 4" xfId="795" xr:uid="{00000000-0005-0000-0000-000003030000}"/>
    <cellStyle name="60% - Accent1 4 5" xfId="796" xr:uid="{00000000-0005-0000-0000-000004030000}"/>
    <cellStyle name="60% - Accent1 4 6" xfId="797" xr:uid="{00000000-0005-0000-0000-000005030000}"/>
    <cellStyle name="60% - Accent1 4 7" xfId="798" xr:uid="{00000000-0005-0000-0000-000006030000}"/>
    <cellStyle name="60% - Accent1 4 8" xfId="799" xr:uid="{00000000-0005-0000-0000-000007030000}"/>
    <cellStyle name="60% - Accent1 4 9" xfId="800" xr:uid="{00000000-0005-0000-0000-000008030000}"/>
    <cellStyle name="60% - Accent1 5" xfId="801" xr:uid="{00000000-0005-0000-0000-000009030000}"/>
    <cellStyle name="60% - Accent1 5 10" xfId="802" xr:uid="{00000000-0005-0000-0000-00000A030000}"/>
    <cellStyle name="60% - Accent1 5 11" xfId="803" xr:uid="{00000000-0005-0000-0000-00000B030000}"/>
    <cellStyle name="60% - Accent1 5 2" xfId="804" xr:uid="{00000000-0005-0000-0000-00000C030000}"/>
    <cellStyle name="60% - Accent1 5 3" xfId="805" xr:uid="{00000000-0005-0000-0000-00000D030000}"/>
    <cellStyle name="60% - Accent1 5 4" xfId="806" xr:uid="{00000000-0005-0000-0000-00000E030000}"/>
    <cellStyle name="60% - Accent1 5 5" xfId="807" xr:uid="{00000000-0005-0000-0000-00000F030000}"/>
    <cellStyle name="60% - Accent1 5 6" xfId="808" xr:uid="{00000000-0005-0000-0000-000010030000}"/>
    <cellStyle name="60% - Accent1 5 7" xfId="809" xr:uid="{00000000-0005-0000-0000-000011030000}"/>
    <cellStyle name="60% - Accent1 5 8" xfId="810" xr:uid="{00000000-0005-0000-0000-000012030000}"/>
    <cellStyle name="60% - Accent1 5 9" xfId="811" xr:uid="{00000000-0005-0000-0000-000013030000}"/>
    <cellStyle name="60% - Accent1 6" xfId="812" xr:uid="{00000000-0005-0000-0000-000014030000}"/>
    <cellStyle name="60% - Accent1 6 10" xfId="813" xr:uid="{00000000-0005-0000-0000-000015030000}"/>
    <cellStyle name="60% - Accent1 6 11" xfId="814" xr:uid="{00000000-0005-0000-0000-000016030000}"/>
    <cellStyle name="60% - Accent1 6 2" xfId="815" xr:uid="{00000000-0005-0000-0000-000017030000}"/>
    <cellStyle name="60% - Accent1 6 3" xfId="816" xr:uid="{00000000-0005-0000-0000-000018030000}"/>
    <cellStyle name="60% - Accent1 6 4" xfId="817" xr:uid="{00000000-0005-0000-0000-000019030000}"/>
    <cellStyle name="60% - Accent1 6 5" xfId="818" xr:uid="{00000000-0005-0000-0000-00001A030000}"/>
    <cellStyle name="60% - Accent1 6 6" xfId="819" xr:uid="{00000000-0005-0000-0000-00001B030000}"/>
    <cellStyle name="60% - Accent1 6 7" xfId="820" xr:uid="{00000000-0005-0000-0000-00001C030000}"/>
    <cellStyle name="60% - Accent1 6 8" xfId="821" xr:uid="{00000000-0005-0000-0000-00001D030000}"/>
    <cellStyle name="60% - Accent1 6 9" xfId="822" xr:uid="{00000000-0005-0000-0000-00001E030000}"/>
    <cellStyle name="60% - Accent1 7" xfId="823" xr:uid="{00000000-0005-0000-0000-00001F030000}"/>
    <cellStyle name="60% - Accent1 8" xfId="824" xr:uid="{00000000-0005-0000-0000-000020030000}"/>
    <cellStyle name="60% - Accent1 9" xfId="825" xr:uid="{00000000-0005-0000-0000-000021030000}"/>
    <cellStyle name="60% - Accent2 10" xfId="826" xr:uid="{00000000-0005-0000-0000-000022030000}"/>
    <cellStyle name="60% - Accent2 2" xfId="827" xr:uid="{00000000-0005-0000-0000-000023030000}"/>
    <cellStyle name="60% - Accent2 2 10" xfId="828" xr:uid="{00000000-0005-0000-0000-000024030000}"/>
    <cellStyle name="60% - Accent2 2 11" xfId="829" xr:uid="{00000000-0005-0000-0000-000025030000}"/>
    <cellStyle name="60% - Accent2 2 2" xfId="830" xr:uid="{00000000-0005-0000-0000-000026030000}"/>
    <cellStyle name="60% - Accent2 2 3" xfId="831" xr:uid="{00000000-0005-0000-0000-000027030000}"/>
    <cellStyle name="60% - Accent2 2 4" xfId="832" xr:uid="{00000000-0005-0000-0000-000028030000}"/>
    <cellStyle name="60% - Accent2 2 5" xfId="833" xr:uid="{00000000-0005-0000-0000-000029030000}"/>
    <cellStyle name="60% - Accent2 2 6" xfId="834" xr:uid="{00000000-0005-0000-0000-00002A030000}"/>
    <cellStyle name="60% - Accent2 2 7" xfId="835" xr:uid="{00000000-0005-0000-0000-00002B030000}"/>
    <cellStyle name="60% - Accent2 2 8" xfId="836" xr:uid="{00000000-0005-0000-0000-00002C030000}"/>
    <cellStyle name="60% - Accent2 2 9" xfId="837" xr:uid="{00000000-0005-0000-0000-00002D030000}"/>
    <cellStyle name="60% - Accent2 3" xfId="838" xr:uid="{00000000-0005-0000-0000-00002E030000}"/>
    <cellStyle name="60% - Accent2 3 10" xfId="839" xr:uid="{00000000-0005-0000-0000-00002F030000}"/>
    <cellStyle name="60% - Accent2 3 11" xfId="840" xr:uid="{00000000-0005-0000-0000-000030030000}"/>
    <cellStyle name="60% - Accent2 3 2" xfId="841" xr:uid="{00000000-0005-0000-0000-000031030000}"/>
    <cellStyle name="60% - Accent2 3 3" xfId="842" xr:uid="{00000000-0005-0000-0000-000032030000}"/>
    <cellStyle name="60% - Accent2 3 4" xfId="843" xr:uid="{00000000-0005-0000-0000-000033030000}"/>
    <cellStyle name="60% - Accent2 3 5" xfId="844" xr:uid="{00000000-0005-0000-0000-000034030000}"/>
    <cellStyle name="60% - Accent2 3 6" xfId="845" xr:uid="{00000000-0005-0000-0000-000035030000}"/>
    <cellStyle name="60% - Accent2 3 7" xfId="846" xr:uid="{00000000-0005-0000-0000-000036030000}"/>
    <cellStyle name="60% - Accent2 3 8" xfId="847" xr:uid="{00000000-0005-0000-0000-000037030000}"/>
    <cellStyle name="60% - Accent2 3 9" xfId="848" xr:uid="{00000000-0005-0000-0000-000038030000}"/>
    <cellStyle name="60% - Accent2 4" xfId="849" xr:uid="{00000000-0005-0000-0000-000039030000}"/>
    <cellStyle name="60% - Accent2 4 10" xfId="850" xr:uid="{00000000-0005-0000-0000-00003A030000}"/>
    <cellStyle name="60% - Accent2 4 11" xfId="851" xr:uid="{00000000-0005-0000-0000-00003B030000}"/>
    <cellStyle name="60% - Accent2 4 2" xfId="852" xr:uid="{00000000-0005-0000-0000-00003C030000}"/>
    <cellStyle name="60% - Accent2 4 3" xfId="853" xr:uid="{00000000-0005-0000-0000-00003D030000}"/>
    <cellStyle name="60% - Accent2 4 4" xfId="854" xr:uid="{00000000-0005-0000-0000-00003E030000}"/>
    <cellStyle name="60% - Accent2 4 5" xfId="855" xr:uid="{00000000-0005-0000-0000-00003F030000}"/>
    <cellStyle name="60% - Accent2 4 6" xfId="856" xr:uid="{00000000-0005-0000-0000-000040030000}"/>
    <cellStyle name="60% - Accent2 4 7" xfId="857" xr:uid="{00000000-0005-0000-0000-000041030000}"/>
    <cellStyle name="60% - Accent2 4 8" xfId="858" xr:uid="{00000000-0005-0000-0000-000042030000}"/>
    <cellStyle name="60% - Accent2 4 9" xfId="859" xr:uid="{00000000-0005-0000-0000-000043030000}"/>
    <cellStyle name="60% - Accent2 5" xfId="860" xr:uid="{00000000-0005-0000-0000-000044030000}"/>
    <cellStyle name="60% - Accent2 5 10" xfId="861" xr:uid="{00000000-0005-0000-0000-000045030000}"/>
    <cellStyle name="60% - Accent2 5 11" xfId="862" xr:uid="{00000000-0005-0000-0000-000046030000}"/>
    <cellStyle name="60% - Accent2 5 2" xfId="863" xr:uid="{00000000-0005-0000-0000-000047030000}"/>
    <cellStyle name="60% - Accent2 5 3" xfId="864" xr:uid="{00000000-0005-0000-0000-000048030000}"/>
    <cellStyle name="60% - Accent2 5 4" xfId="865" xr:uid="{00000000-0005-0000-0000-000049030000}"/>
    <cellStyle name="60% - Accent2 5 5" xfId="866" xr:uid="{00000000-0005-0000-0000-00004A030000}"/>
    <cellStyle name="60% - Accent2 5 6" xfId="867" xr:uid="{00000000-0005-0000-0000-00004B030000}"/>
    <cellStyle name="60% - Accent2 5 7" xfId="868" xr:uid="{00000000-0005-0000-0000-00004C030000}"/>
    <cellStyle name="60% - Accent2 5 8" xfId="869" xr:uid="{00000000-0005-0000-0000-00004D030000}"/>
    <cellStyle name="60% - Accent2 5 9" xfId="870" xr:uid="{00000000-0005-0000-0000-00004E030000}"/>
    <cellStyle name="60% - Accent2 6" xfId="871" xr:uid="{00000000-0005-0000-0000-00004F030000}"/>
    <cellStyle name="60% - Accent2 6 10" xfId="872" xr:uid="{00000000-0005-0000-0000-000050030000}"/>
    <cellStyle name="60% - Accent2 6 11" xfId="873" xr:uid="{00000000-0005-0000-0000-000051030000}"/>
    <cellStyle name="60% - Accent2 6 2" xfId="874" xr:uid="{00000000-0005-0000-0000-000052030000}"/>
    <cellStyle name="60% - Accent2 6 3" xfId="875" xr:uid="{00000000-0005-0000-0000-000053030000}"/>
    <cellStyle name="60% - Accent2 6 4" xfId="876" xr:uid="{00000000-0005-0000-0000-000054030000}"/>
    <cellStyle name="60% - Accent2 6 5" xfId="877" xr:uid="{00000000-0005-0000-0000-000055030000}"/>
    <cellStyle name="60% - Accent2 6 6" xfId="878" xr:uid="{00000000-0005-0000-0000-000056030000}"/>
    <cellStyle name="60% - Accent2 6 7" xfId="879" xr:uid="{00000000-0005-0000-0000-000057030000}"/>
    <cellStyle name="60% - Accent2 6 8" xfId="880" xr:uid="{00000000-0005-0000-0000-000058030000}"/>
    <cellStyle name="60% - Accent2 6 9" xfId="881" xr:uid="{00000000-0005-0000-0000-000059030000}"/>
    <cellStyle name="60% - Accent2 7" xfId="882" xr:uid="{00000000-0005-0000-0000-00005A030000}"/>
    <cellStyle name="60% - Accent2 8" xfId="883" xr:uid="{00000000-0005-0000-0000-00005B030000}"/>
    <cellStyle name="60% - Accent2 9" xfId="884" xr:uid="{00000000-0005-0000-0000-00005C030000}"/>
    <cellStyle name="60% - Accent3 10" xfId="885" xr:uid="{00000000-0005-0000-0000-00005D030000}"/>
    <cellStyle name="60% - Accent3 2" xfId="886" xr:uid="{00000000-0005-0000-0000-00005E030000}"/>
    <cellStyle name="60% - Accent3 2 10" xfId="887" xr:uid="{00000000-0005-0000-0000-00005F030000}"/>
    <cellStyle name="60% - Accent3 2 11" xfId="888" xr:uid="{00000000-0005-0000-0000-000060030000}"/>
    <cellStyle name="60% - Accent3 2 2" xfId="889" xr:uid="{00000000-0005-0000-0000-000061030000}"/>
    <cellStyle name="60% - Accent3 2 3" xfId="890" xr:uid="{00000000-0005-0000-0000-000062030000}"/>
    <cellStyle name="60% - Accent3 2 4" xfId="891" xr:uid="{00000000-0005-0000-0000-000063030000}"/>
    <cellStyle name="60% - Accent3 2 5" xfId="892" xr:uid="{00000000-0005-0000-0000-000064030000}"/>
    <cellStyle name="60% - Accent3 2 6" xfId="893" xr:uid="{00000000-0005-0000-0000-000065030000}"/>
    <cellStyle name="60% - Accent3 2 7" xfId="894" xr:uid="{00000000-0005-0000-0000-000066030000}"/>
    <cellStyle name="60% - Accent3 2 8" xfId="895" xr:uid="{00000000-0005-0000-0000-000067030000}"/>
    <cellStyle name="60% - Accent3 2 9" xfId="896" xr:uid="{00000000-0005-0000-0000-000068030000}"/>
    <cellStyle name="60% - Accent3 3" xfId="897" xr:uid="{00000000-0005-0000-0000-000069030000}"/>
    <cellStyle name="60% - Accent3 3 10" xfId="898" xr:uid="{00000000-0005-0000-0000-00006A030000}"/>
    <cellStyle name="60% - Accent3 3 11" xfId="899" xr:uid="{00000000-0005-0000-0000-00006B030000}"/>
    <cellStyle name="60% - Accent3 3 2" xfId="900" xr:uid="{00000000-0005-0000-0000-00006C030000}"/>
    <cellStyle name="60% - Accent3 3 3" xfId="901" xr:uid="{00000000-0005-0000-0000-00006D030000}"/>
    <cellStyle name="60% - Accent3 3 4" xfId="902" xr:uid="{00000000-0005-0000-0000-00006E030000}"/>
    <cellStyle name="60% - Accent3 3 5" xfId="903" xr:uid="{00000000-0005-0000-0000-00006F030000}"/>
    <cellStyle name="60% - Accent3 3 6" xfId="904" xr:uid="{00000000-0005-0000-0000-000070030000}"/>
    <cellStyle name="60% - Accent3 3 7" xfId="905" xr:uid="{00000000-0005-0000-0000-000071030000}"/>
    <cellStyle name="60% - Accent3 3 8" xfId="906" xr:uid="{00000000-0005-0000-0000-000072030000}"/>
    <cellStyle name="60% - Accent3 3 9" xfId="907" xr:uid="{00000000-0005-0000-0000-000073030000}"/>
    <cellStyle name="60% - Accent3 4" xfId="908" xr:uid="{00000000-0005-0000-0000-000074030000}"/>
    <cellStyle name="60% - Accent3 4 10" xfId="909" xr:uid="{00000000-0005-0000-0000-000075030000}"/>
    <cellStyle name="60% - Accent3 4 11" xfId="910" xr:uid="{00000000-0005-0000-0000-000076030000}"/>
    <cellStyle name="60% - Accent3 4 2" xfId="911" xr:uid="{00000000-0005-0000-0000-000077030000}"/>
    <cellStyle name="60% - Accent3 4 3" xfId="912" xr:uid="{00000000-0005-0000-0000-000078030000}"/>
    <cellStyle name="60% - Accent3 4 4" xfId="913" xr:uid="{00000000-0005-0000-0000-000079030000}"/>
    <cellStyle name="60% - Accent3 4 5" xfId="914" xr:uid="{00000000-0005-0000-0000-00007A030000}"/>
    <cellStyle name="60% - Accent3 4 6" xfId="915" xr:uid="{00000000-0005-0000-0000-00007B030000}"/>
    <cellStyle name="60% - Accent3 4 7" xfId="916" xr:uid="{00000000-0005-0000-0000-00007C030000}"/>
    <cellStyle name="60% - Accent3 4 8" xfId="917" xr:uid="{00000000-0005-0000-0000-00007D030000}"/>
    <cellStyle name="60% - Accent3 4 9" xfId="918" xr:uid="{00000000-0005-0000-0000-00007E030000}"/>
    <cellStyle name="60% - Accent3 5" xfId="919" xr:uid="{00000000-0005-0000-0000-00007F030000}"/>
    <cellStyle name="60% - Accent3 5 10" xfId="920" xr:uid="{00000000-0005-0000-0000-000080030000}"/>
    <cellStyle name="60% - Accent3 5 11" xfId="921" xr:uid="{00000000-0005-0000-0000-000081030000}"/>
    <cellStyle name="60% - Accent3 5 2" xfId="922" xr:uid="{00000000-0005-0000-0000-000082030000}"/>
    <cellStyle name="60% - Accent3 5 3" xfId="923" xr:uid="{00000000-0005-0000-0000-000083030000}"/>
    <cellStyle name="60% - Accent3 5 4" xfId="924" xr:uid="{00000000-0005-0000-0000-000084030000}"/>
    <cellStyle name="60% - Accent3 5 5" xfId="925" xr:uid="{00000000-0005-0000-0000-000085030000}"/>
    <cellStyle name="60% - Accent3 5 6" xfId="926" xr:uid="{00000000-0005-0000-0000-000086030000}"/>
    <cellStyle name="60% - Accent3 5 7" xfId="927" xr:uid="{00000000-0005-0000-0000-000087030000}"/>
    <cellStyle name="60% - Accent3 5 8" xfId="928" xr:uid="{00000000-0005-0000-0000-000088030000}"/>
    <cellStyle name="60% - Accent3 5 9" xfId="929" xr:uid="{00000000-0005-0000-0000-000089030000}"/>
    <cellStyle name="60% - Accent3 6" xfId="930" xr:uid="{00000000-0005-0000-0000-00008A030000}"/>
    <cellStyle name="60% - Accent3 6 10" xfId="931" xr:uid="{00000000-0005-0000-0000-00008B030000}"/>
    <cellStyle name="60% - Accent3 6 11" xfId="932" xr:uid="{00000000-0005-0000-0000-00008C030000}"/>
    <cellStyle name="60% - Accent3 6 2" xfId="933" xr:uid="{00000000-0005-0000-0000-00008D030000}"/>
    <cellStyle name="60% - Accent3 6 3" xfId="934" xr:uid="{00000000-0005-0000-0000-00008E030000}"/>
    <cellStyle name="60% - Accent3 6 4" xfId="935" xr:uid="{00000000-0005-0000-0000-00008F030000}"/>
    <cellStyle name="60% - Accent3 6 5" xfId="936" xr:uid="{00000000-0005-0000-0000-000090030000}"/>
    <cellStyle name="60% - Accent3 6 6" xfId="937" xr:uid="{00000000-0005-0000-0000-000091030000}"/>
    <cellStyle name="60% - Accent3 6 7" xfId="938" xr:uid="{00000000-0005-0000-0000-000092030000}"/>
    <cellStyle name="60% - Accent3 6 8" xfId="939" xr:uid="{00000000-0005-0000-0000-000093030000}"/>
    <cellStyle name="60% - Accent3 6 9" xfId="940" xr:uid="{00000000-0005-0000-0000-000094030000}"/>
    <cellStyle name="60% - Accent3 7" xfId="941" xr:uid="{00000000-0005-0000-0000-000095030000}"/>
    <cellStyle name="60% - Accent3 8" xfId="942" xr:uid="{00000000-0005-0000-0000-000096030000}"/>
    <cellStyle name="60% - Accent3 9" xfId="943" xr:uid="{00000000-0005-0000-0000-000097030000}"/>
    <cellStyle name="60% - Accent4 10" xfId="944" xr:uid="{00000000-0005-0000-0000-000098030000}"/>
    <cellStyle name="60% - Accent4 2" xfId="945" xr:uid="{00000000-0005-0000-0000-000099030000}"/>
    <cellStyle name="60% - Accent4 2 10" xfId="946" xr:uid="{00000000-0005-0000-0000-00009A030000}"/>
    <cellStyle name="60% - Accent4 2 11" xfId="947" xr:uid="{00000000-0005-0000-0000-00009B030000}"/>
    <cellStyle name="60% - Accent4 2 2" xfId="948" xr:uid="{00000000-0005-0000-0000-00009C030000}"/>
    <cellStyle name="60% - Accent4 2 3" xfId="949" xr:uid="{00000000-0005-0000-0000-00009D030000}"/>
    <cellStyle name="60% - Accent4 2 4" xfId="950" xr:uid="{00000000-0005-0000-0000-00009E030000}"/>
    <cellStyle name="60% - Accent4 2 5" xfId="951" xr:uid="{00000000-0005-0000-0000-00009F030000}"/>
    <cellStyle name="60% - Accent4 2 6" xfId="952" xr:uid="{00000000-0005-0000-0000-0000A0030000}"/>
    <cellStyle name="60% - Accent4 2 7" xfId="953" xr:uid="{00000000-0005-0000-0000-0000A1030000}"/>
    <cellStyle name="60% - Accent4 2 8" xfId="954" xr:uid="{00000000-0005-0000-0000-0000A2030000}"/>
    <cellStyle name="60% - Accent4 2 9" xfId="955" xr:uid="{00000000-0005-0000-0000-0000A3030000}"/>
    <cellStyle name="60% - Accent4 3" xfId="956" xr:uid="{00000000-0005-0000-0000-0000A4030000}"/>
    <cellStyle name="60% - Accent4 3 10" xfId="957" xr:uid="{00000000-0005-0000-0000-0000A5030000}"/>
    <cellStyle name="60% - Accent4 3 11" xfId="958" xr:uid="{00000000-0005-0000-0000-0000A6030000}"/>
    <cellStyle name="60% - Accent4 3 2" xfId="959" xr:uid="{00000000-0005-0000-0000-0000A7030000}"/>
    <cellStyle name="60% - Accent4 3 3" xfId="960" xr:uid="{00000000-0005-0000-0000-0000A8030000}"/>
    <cellStyle name="60% - Accent4 3 4" xfId="961" xr:uid="{00000000-0005-0000-0000-0000A9030000}"/>
    <cellStyle name="60% - Accent4 3 5" xfId="962" xr:uid="{00000000-0005-0000-0000-0000AA030000}"/>
    <cellStyle name="60% - Accent4 3 6" xfId="963" xr:uid="{00000000-0005-0000-0000-0000AB030000}"/>
    <cellStyle name="60% - Accent4 3 7" xfId="964" xr:uid="{00000000-0005-0000-0000-0000AC030000}"/>
    <cellStyle name="60% - Accent4 3 8" xfId="965" xr:uid="{00000000-0005-0000-0000-0000AD030000}"/>
    <cellStyle name="60% - Accent4 3 9" xfId="966" xr:uid="{00000000-0005-0000-0000-0000AE030000}"/>
    <cellStyle name="60% - Accent4 4" xfId="967" xr:uid="{00000000-0005-0000-0000-0000AF030000}"/>
    <cellStyle name="60% - Accent4 4 10" xfId="968" xr:uid="{00000000-0005-0000-0000-0000B0030000}"/>
    <cellStyle name="60% - Accent4 4 11" xfId="969" xr:uid="{00000000-0005-0000-0000-0000B1030000}"/>
    <cellStyle name="60% - Accent4 4 2" xfId="970" xr:uid="{00000000-0005-0000-0000-0000B2030000}"/>
    <cellStyle name="60% - Accent4 4 3" xfId="971" xr:uid="{00000000-0005-0000-0000-0000B3030000}"/>
    <cellStyle name="60% - Accent4 4 4" xfId="972" xr:uid="{00000000-0005-0000-0000-0000B4030000}"/>
    <cellStyle name="60% - Accent4 4 5" xfId="973" xr:uid="{00000000-0005-0000-0000-0000B5030000}"/>
    <cellStyle name="60% - Accent4 4 6" xfId="974" xr:uid="{00000000-0005-0000-0000-0000B6030000}"/>
    <cellStyle name="60% - Accent4 4 7" xfId="975" xr:uid="{00000000-0005-0000-0000-0000B7030000}"/>
    <cellStyle name="60% - Accent4 4 8" xfId="976" xr:uid="{00000000-0005-0000-0000-0000B8030000}"/>
    <cellStyle name="60% - Accent4 4 9" xfId="977" xr:uid="{00000000-0005-0000-0000-0000B9030000}"/>
    <cellStyle name="60% - Accent4 5" xfId="978" xr:uid="{00000000-0005-0000-0000-0000BA030000}"/>
    <cellStyle name="60% - Accent4 5 10" xfId="979" xr:uid="{00000000-0005-0000-0000-0000BB030000}"/>
    <cellStyle name="60% - Accent4 5 11" xfId="980" xr:uid="{00000000-0005-0000-0000-0000BC030000}"/>
    <cellStyle name="60% - Accent4 5 2" xfId="981" xr:uid="{00000000-0005-0000-0000-0000BD030000}"/>
    <cellStyle name="60% - Accent4 5 3" xfId="982" xr:uid="{00000000-0005-0000-0000-0000BE030000}"/>
    <cellStyle name="60% - Accent4 5 4" xfId="983" xr:uid="{00000000-0005-0000-0000-0000BF030000}"/>
    <cellStyle name="60% - Accent4 5 5" xfId="984" xr:uid="{00000000-0005-0000-0000-0000C0030000}"/>
    <cellStyle name="60% - Accent4 5 6" xfId="985" xr:uid="{00000000-0005-0000-0000-0000C1030000}"/>
    <cellStyle name="60% - Accent4 5 7" xfId="986" xr:uid="{00000000-0005-0000-0000-0000C2030000}"/>
    <cellStyle name="60% - Accent4 5 8" xfId="987" xr:uid="{00000000-0005-0000-0000-0000C3030000}"/>
    <cellStyle name="60% - Accent4 5 9" xfId="988" xr:uid="{00000000-0005-0000-0000-0000C4030000}"/>
    <cellStyle name="60% - Accent4 6" xfId="989" xr:uid="{00000000-0005-0000-0000-0000C5030000}"/>
    <cellStyle name="60% - Accent4 6 10" xfId="990" xr:uid="{00000000-0005-0000-0000-0000C6030000}"/>
    <cellStyle name="60% - Accent4 6 11" xfId="991" xr:uid="{00000000-0005-0000-0000-0000C7030000}"/>
    <cellStyle name="60% - Accent4 6 2" xfId="992" xr:uid="{00000000-0005-0000-0000-0000C8030000}"/>
    <cellStyle name="60% - Accent4 6 3" xfId="993" xr:uid="{00000000-0005-0000-0000-0000C9030000}"/>
    <cellStyle name="60% - Accent4 6 4" xfId="994" xr:uid="{00000000-0005-0000-0000-0000CA030000}"/>
    <cellStyle name="60% - Accent4 6 5" xfId="995" xr:uid="{00000000-0005-0000-0000-0000CB030000}"/>
    <cellStyle name="60% - Accent4 6 6" xfId="996" xr:uid="{00000000-0005-0000-0000-0000CC030000}"/>
    <cellStyle name="60% - Accent4 6 7" xfId="997" xr:uid="{00000000-0005-0000-0000-0000CD030000}"/>
    <cellStyle name="60% - Accent4 6 8" xfId="998" xr:uid="{00000000-0005-0000-0000-0000CE030000}"/>
    <cellStyle name="60% - Accent4 6 9" xfId="999" xr:uid="{00000000-0005-0000-0000-0000CF030000}"/>
    <cellStyle name="60% - Accent4 7" xfId="1000" xr:uid="{00000000-0005-0000-0000-0000D0030000}"/>
    <cellStyle name="60% - Accent4 8" xfId="1001" xr:uid="{00000000-0005-0000-0000-0000D1030000}"/>
    <cellStyle name="60% - Accent4 9" xfId="1002" xr:uid="{00000000-0005-0000-0000-0000D2030000}"/>
    <cellStyle name="60% - Accent5 10" xfId="1003" xr:uid="{00000000-0005-0000-0000-0000D3030000}"/>
    <cellStyle name="60% - Accent5 2" xfId="1004" xr:uid="{00000000-0005-0000-0000-0000D4030000}"/>
    <cellStyle name="60% - Accent5 2 10" xfId="1005" xr:uid="{00000000-0005-0000-0000-0000D5030000}"/>
    <cellStyle name="60% - Accent5 2 11" xfId="1006" xr:uid="{00000000-0005-0000-0000-0000D6030000}"/>
    <cellStyle name="60% - Accent5 2 2" xfId="1007" xr:uid="{00000000-0005-0000-0000-0000D7030000}"/>
    <cellStyle name="60% - Accent5 2 3" xfId="1008" xr:uid="{00000000-0005-0000-0000-0000D8030000}"/>
    <cellStyle name="60% - Accent5 2 4" xfId="1009" xr:uid="{00000000-0005-0000-0000-0000D9030000}"/>
    <cellStyle name="60% - Accent5 2 5" xfId="1010" xr:uid="{00000000-0005-0000-0000-0000DA030000}"/>
    <cellStyle name="60% - Accent5 2 6" xfId="1011" xr:uid="{00000000-0005-0000-0000-0000DB030000}"/>
    <cellStyle name="60% - Accent5 2 7" xfId="1012" xr:uid="{00000000-0005-0000-0000-0000DC030000}"/>
    <cellStyle name="60% - Accent5 2 8" xfId="1013" xr:uid="{00000000-0005-0000-0000-0000DD030000}"/>
    <cellStyle name="60% - Accent5 2 9" xfId="1014" xr:uid="{00000000-0005-0000-0000-0000DE030000}"/>
    <cellStyle name="60% - Accent5 3" xfId="1015" xr:uid="{00000000-0005-0000-0000-0000DF030000}"/>
    <cellStyle name="60% - Accent5 3 10" xfId="1016" xr:uid="{00000000-0005-0000-0000-0000E0030000}"/>
    <cellStyle name="60% - Accent5 3 11" xfId="1017" xr:uid="{00000000-0005-0000-0000-0000E1030000}"/>
    <cellStyle name="60% - Accent5 3 2" xfId="1018" xr:uid="{00000000-0005-0000-0000-0000E2030000}"/>
    <cellStyle name="60% - Accent5 3 3" xfId="1019" xr:uid="{00000000-0005-0000-0000-0000E3030000}"/>
    <cellStyle name="60% - Accent5 3 4" xfId="1020" xr:uid="{00000000-0005-0000-0000-0000E4030000}"/>
    <cellStyle name="60% - Accent5 3 5" xfId="1021" xr:uid="{00000000-0005-0000-0000-0000E5030000}"/>
    <cellStyle name="60% - Accent5 3 6" xfId="1022" xr:uid="{00000000-0005-0000-0000-0000E6030000}"/>
    <cellStyle name="60% - Accent5 3 7" xfId="1023" xr:uid="{00000000-0005-0000-0000-0000E7030000}"/>
    <cellStyle name="60% - Accent5 3 8" xfId="1024" xr:uid="{00000000-0005-0000-0000-0000E8030000}"/>
    <cellStyle name="60% - Accent5 3 9" xfId="1025" xr:uid="{00000000-0005-0000-0000-0000E9030000}"/>
    <cellStyle name="60% - Accent5 4" xfId="1026" xr:uid="{00000000-0005-0000-0000-0000EA030000}"/>
    <cellStyle name="60% - Accent5 4 10" xfId="1027" xr:uid="{00000000-0005-0000-0000-0000EB030000}"/>
    <cellStyle name="60% - Accent5 4 11" xfId="1028" xr:uid="{00000000-0005-0000-0000-0000EC030000}"/>
    <cellStyle name="60% - Accent5 4 2" xfId="1029" xr:uid="{00000000-0005-0000-0000-0000ED030000}"/>
    <cellStyle name="60% - Accent5 4 3" xfId="1030" xr:uid="{00000000-0005-0000-0000-0000EE030000}"/>
    <cellStyle name="60% - Accent5 4 4" xfId="1031" xr:uid="{00000000-0005-0000-0000-0000EF030000}"/>
    <cellStyle name="60% - Accent5 4 5" xfId="1032" xr:uid="{00000000-0005-0000-0000-0000F0030000}"/>
    <cellStyle name="60% - Accent5 4 6" xfId="1033" xr:uid="{00000000-0005-0000-0000-0000F1030000}"/>
    <cellStyle name="60% - Accent5 4 7" xfId="1034" xr:uid="{00000000-0005-0000-0000-0000F2030000}"/>
    <cellStyle name="60% - Accent5 4 8" xfId="1035" xr:uid="{00000000-0005-0000-0000-0000F3030000}"/>
    <cellStyle name="60% - Accent5 4 9" xfId="1036" xr:uid="{00000000-0005-0000-0000-0000F4030000}"/>
    <cellStyle name="60% - Accent5 5" xfId="1037" xr:uid="{00000000-0005-0000-0000-0000F5030000}"/>
    <cellStyle name="60% - Accent5 5 10" xfId="1038" xr:uid="{00000000-0005-0000-0000-0000F6030000}"/>
    <cellStyle name="60% - Accent5 5 11" xfId="1039" xr:uid="{00000000-0005-0000-0000-0000F7030000}"/>
    <cellStyle name="60% - Accent5 5 2" xfId="1040" xr:uid="{00000000-0005-0000-0000-0000F8030000}"/>
    <cellStyle name="60% - Accent5 5 3" xfId="1041" xr:uid="{00000000-0005-0000-0000-0000F9030000}"/>
    <cellStyle name="60% - Accent5 5 4" xfId="1042" xr:uid="{00000000-0005-0000-0000-0000FA030000}"/>
    <cellStyle name="60% - Accent5 5 5" xfId="1043" xr:uid="{00000000-0005-0000-0000-0000FB030000}"/>
    <cellStyle name="60% - Accent5 5 6" xfId="1044" xr:uid="{00000000-0005-0000-0000-0000FC030000}"/>
    <cellStyle name="60% - Accent5 5 7" xfId="1045" xr:uid="{00000000-0005-0000-0000-0000FD030000}"/>
    <cellStyle name="60% - Accent5 5 8" xfId="1046" xr:uid="{00000000-0005-0000-0000-0000FE030000}"/>
    <cellStyle name="60% - Accent5 5 9" xfId="1047" xr:uid="{00000000-0005-0000-0000-0000FF030000}"/>
    <cellStyle name="60% - Accent5 6" xfId="1048" xr:uid="{00000000-0005-0000-0000-000000040000}"/>
    <cellStyle name="60% - Accent5 6 10" xfId="1049" xr:uid="{00000000-0005-0000-0000-000001040000}"/>
    <cellStyle name="60% - Accent5 6 11" xfId="1050" xr:uid="{00000000-0005-0000-0000-000002040000}"/>
    <cellStyle name="60% - Accent5 6 2" xfId="1051" xr:uid="{00000000-0005-0000-0000-000003040000}"/>
    <cellStyle name="60% - Accent5 6 3" xfId="1052" xr:uid="{00000000-0005-0000-0000-000004040000}"/>
    <cellStyle name="60% - Accent5 6 4" xfId="1053" xr:uid="{00000000-0005-0000-0000-000005040000}"/>
    <cellStyle name="60% - Accent5 6 5" xfId="1054" xr:uid="{00000000-0005-0000-0000-000006040000}"/>
    <cellStyle name="60% - Accent5 6 6" xfId="1055" xr:uid="{00000000-0005-0000-0000-000007040000}"/>
    <cellStyle name="60% - Accent5 6 7" xfId="1056" xr:uid="{00000000-0005-0000-0000-000008040000}"/>
    <cellStyle name="60% - Accent5 6 8" xfId="1057" xr:uid="{00000000-0005-0000-0000-000009040000}"/>
    <cellStyle name="60% - Accent5 6 9" xfId="1058" xr:uid="{00000000-0005-0000-0000-00000A040000}"/>
    <cellStyle name="60% - Accent5 7" xfId="1059" xr:uid="{00000000-0005-0000-0000-00000B040000}"/>
    <cellStyle name="60% - Accent5 8" xfId="1060" xr:uid="{00000000-0005-0000-0000-00000C040000}"/>
    <cellStyle name="60% - Accent5 9" xfId="1061" xr:uid="{00000000-0005-0000-0000-00000D040000}"/>
    <cellStyle name="60% - Accent6 10" xfId="1062" xr:uid="{00000000-0005-0000-0000-00000E040000}"/>
    <cellStyle name="60% - Accent6 2" xfId="1063" xr:uid="{00000000-0005-0000-0000-00000F040000}"/>
    <cellStyle name="60% - Accent6 2 10" xfId="1064" xr:uid="{00000000-0005-0000-0000-000010040000}"/>
    <cellStyle name="60% - Accent6 2 11" xfId="1065" xr:uid="{00000000-0005-0000-0000-000011040000}"/>
    <cellStyle name="60% - Accent6 2 2" xfId="1066" xr:uid="{00000000-0005-0000-0000-000012040000}"/>
    <cellStyle name="60% - Accent6 2 3" xfId="1067" xr:uid="{00000000-0005-0000-0000-000013040000}"/>
    <cellStyle name="60% - Accent6 2 4" xfId="1068" xr:uid="{00000000-0005-0000-0000-000014040000}"/>
    <cellStyle name="60% - Accent6 2 5" xfId="1069" xr:uid="{00000000-0005-0000-0000-000015040000}"/>
    <cellStyle name="60% - Accent6 2 6" xfId="1070" xr:uid="{00000000-0005-0000-0000-000016040000}"/>
    <cellStyle name="60% - Accent6 2 7" xfId="1071" xr:uid="{00000000-0005-0000-0000-000017040000}"/>
    <cellStyle name="60% - Accent6 2 8" xfId="1072" xr:uid="{00000000-0005-0000-0000-000018040000}"/>
    <cellStyle name="60% - Accent6 2 9" xfId="1073" xr:uid="{00000000-0005-0000-0000-000019040000}"/>
    <cellStyle name="60% - Accent6 3" xfId="1074" xr:uid="{00000000-0005-0000-0000-00001A040000}"/>
    <cellStyle name="60% - Accent6 3 10" xfId="1075" xr:uid="{00000000-0005-0000-0000-00001B040000}"/>
    <cellStyle name="60% - Accent6 3 11" xfId="1076" xr:uid="{00000000-0005-0000-0000-00001C040000}"/>
    <cellStyle name="60% - Accent6 3 2" xfId="1077" xr:uid="{00000000-0005-0000-0000-00001D040000}"/>
    <cellStyle name="60% - Accent6 3 3" xfId="1078" xr:uid="{00000000-0005-0000-0000-00001E040000}"/>
    <cellStyle name="60% - Accent6 3 4" xfId="1079" xr:uid="{00000000-0005-0000-0000-00001F040000}"/>
    <cellStyle name="60% - Accent6 3 5" xfId="1080" xr:uid="{00000000-0005-0000-0000-000020040000}"/>
    <cellStyle name="60% - Accent6 3 6" xfId="1081" xr:uid="{00000000-0005-0000-0000-000021040000}"/>
    <cellStyle name="60% - Accent6 3 7" xfId="1082" xr:uid="{00000000-0005-0000-0000-000022040000}"/>
    <cellStyle name="60% - Accent6 3 8" xfId="1083" xr:uid="{00000000-0005-0000-0000-000023040000}"/>
    <cellStyle name="60% - Accent6 3 9" xfId="1084" xr:uid="{00000000-0005-0000-0000-000024040000}"/>
    <cellStyle name="60% - Accent6 4" xfId="1085" xr:uid="{00000000-0005-0000-0000-000025040000}"/>
    <cellStyle name="60% - Accent6 4 10" xfId="1086" xr:uid="{00000000-0005-0000-0000-000026040000}"/>
    <cellStyle name="60% - Accent6 4 11" xfId="1087" xr:uid="{00000000-0005-0000-0000-000027040000}"/>
    <cellStyle name="60% - Accent6 4 2" xfId="1088" xr:uid="{00000000-0005-0000-0000-000028040000}"/>
    <cellStyle name="60% - Accent6 4 3" xfId="1089" xr:uid="{00000000-0005-0000-0000-000029040000}"/>
    <cellStyle name="60% - Accent6 4 4" xfId="1090" xr:uid="{00000000-0005-0000-0000-00002A040000}"/>
    <cellStyle name="60% - Accent6 4 5" xfId="1091" xr:uid="{00000000-0005-0000-0000-00002B040000}"/>
    <cellStyle name="60% - Accent6 4 6" xfId="1092" xr:uid="{00000000-0005-0000-0000-00002C040000}"/>
    <cellStyle name="60% - Accent6 4 7" xfId="1093" xr:uid="{00000000-0005-0000-0000-00002D040000}"/>
    <cellStyle name="60% - Accent6 4 8" xfId="1094" xr:uid="{00000000-0005-0000-0000-00002E040000}"/>
    <cellStyle name="60% - Accent6 4 9" xfId="1095" xr:uid="{00000000-0005-0000-0000-00002F040000}"/>
    <cellStyle name="60% - Accent6 5" xfId="1096" xr:uid="{00000000-0005-0000-0000-000030040000}"/>
    <cellStyle name="60% - Accent6 5 10" xfId="1097" xr:uid="{00000000-0005-0000-0000-000031040000}"/>
    <cellStyle name="60% - Accent6 5 11" xfId="1098" xr:uid="{00000000-0005-0000-0000-000032040000}"/>
    <cellStyle name="60% - Accent6 5 2" xfId="1099" xr:uid="{00000000-0005-0000-0000-000033040000}"/>
    <cellStyle name="60% - Accent6 5 3" xfId="1100" xr:uid="{00000000-0005-0000-0000-000034040000}"/>
    <cellStyle name="60% - Accent6 5 4" xfId="1101" xr:uid="{00000000-0005-0000-0000-000035040000}"/>
    <cellStyle name="60% - Accent6 5 5" xfId="1102" xr:uid="{00000000-0005-0000-0000-000036040000}"/>
    <cellStyle name="60% - Accent6 5 6" xfId="1103" xr:uid="{00000000-0005-0000-0000-000037040000}"/>
    <cellStyle name="60% - Accent6 5 7" xfId="1104" xr:uid="{00000000-0005-0000-0000-000038040000}"/>
    <cellStyle name="60% - Accent6 5 8" xfId="1105" xr:uid="{00000000-0005-0000-0000-000039040000}"/>
    <cellStyle name="60% - Accent6 5 9" xfId="1106" xr:uid="{00000000-0005-0000-0000-00003A040000}"/>
    <cellStyle name="60% - Accent6 6" xfId="1107" xr:uid="{00000000-0005-0000-0000-00003B040000}"/>
    <cellStyle name="60% - Accent6 6 10" xfId="1108" xr:uid="{00000000-0005-0000-0000-00003C040000}"/>
    <cellStyle name="60% - Accent6 6 11" xfId="1109" xr:uid="{00000000-0005-0000-0000-00003D040000}"/>
    <cellStyle name="60% - Accent6 6 2" xfId="1110" xr:uid="{00000000-0005-0000-0000-00003E040000}"/>
    <cellStyle name="60% - Accent6 6 3" xfId="1111" xr:uid="{00000000-0005-0000-0000-00003F040000}"/>
    <cellStyle name="60% - Accent6 6 4" xfId="1112" xr:uid="{00000000-0005-0000-0000-000040040000}"/>
    <cellStyle name="60% - Accent6 6 5" xfId="1113" xr:uid="{00000000-0005-0000-0000-000041040000}"/>
    <cellStyle name="60% - Accent6 6 6" xfId="1114" xr:uid="{00000000-0005-0000-0000-000042040000}"/>
    <cellStyle name="60% - Accent6 6 7" xfId="1115" xr:uid="{00000000-0005-0000-0000-000043040000}"/>
    <cellStyle name="60% - Accent6 6 8" xfId="1116" xr:uid="{00000000-0005-0000-0000-000044040000}"/>
    <cellStyle name="60% - Accent6 6 9" xfId="1117" xr:uid="{00000000-0005-0000-0000-000045040000}"/>
    <cellStyle name="60% - Accent6 7" xfId="1118" xr:uid="{00000000-0005-0000-0000-000046040000}"/>
    <cellStyle name="60% - Accent6 8" xfId="1119" xr:uid="{00000000-0005-0000-0000-000047040000}"/>
    <cellStyle name="60% - Accent6 9" xfId="1120" xr:uid="{00000000-0005-0000-0000-000048040000}"/>
    <cellStyle name="60% - Colore 1" xfId="4301" xr:uid="{00000000-0005-0000-0000-000049040000}"/>
    <cellStyle name="60% - Colore 2" xfId="4302" xr:uid="{00000000-0005-0000-0000-00004A040000}"/>
    <cellStyle name="60% - Colore 3" xfId="4303" xr:uid="{00000000-0005-0000-0000-00004B040000}"/>
    <cellStyle name="60% - Colore 4" xfId="4304" xr:uid="{00000000-0005-0000-0000-00004C040000}"/>
    <cellStyle name="60% - Colore 5" xfId="4305" xr:uid="{00000000-0005-0000-0000-00004D040000}"/>
    <cellStyle name="60% - Colore 6" xfId="4306" xr:uid="{00000000-0005-0000-0000-00004E040000}"/>
    <cellStyle name="Accent1" xfId="4" builtinId="29"/>
    <cellStyle name="Accent1 10" xfId="1121" xr:uid="{00000000-0005-0000-0000-000050040000}"/>
    <cellStyle name="Accent1 2" xfId="1122" xr:uid="{00000000-0005-0000-0000-000051040000}"/>
    <cellStyle name="Accent1 2 10" xfId="1123" xr:uid="{00000000-0005-0000-0000-000052040000}"/>
    <cellStyle name="Accent1 2 11" xfId="1124" xr:uid="{00000000-0005-0000-0000-000053040000}"/>
    <cellStyle name="Accent1 2 2" xfId="1125" xr:uid="{00000000-0005-0000-0000-000054040000}"/>
    <cellStyle name="Accent1 2 3" xfId="1126" xr:uid="{00000000-0005-0000-0000-000055040000}"/>
    <cellStyle name="Accent1 2 4" xfId="1127" xr:uid="{00000000-0005-0000-0000-000056040000}"/>
    <cellStyle name="Accent1 2 5" xfId="1128" xr:uid="{00000000-0005-0000-0000-000057040000}"/>
    <cellStyle name="Accent1 2 6" xfId="1129" xr:uid="{00000000-0005-0000-0000-000058040000}"/>
    <cellStyle name="Accent1 2 7" xfId="1130" xr:uid="{00000000-0005-0000-0000-000059040000}"/>
    <cellStyle name="Accent1 2 8" xfId="1131" xr:uid="{00000000-0005-0000-0000-00005A040000}"/>
    <cellStyle name="Accent1 2 9" xfId="1132" xr:uid="{00000000-0005-0000-0000-00005B040000}"/>
    <cellStyle name="Accent1 3" xfId="1133" xr:uid="{00000000-0005-0000-0000-00005C040000}"/>
    <cellStyle name="Accent1 3 10" xfId="1134" xr:uid="{00000000-0005-0000-0000-00005D040000}"/>
    <cellStyle name="Accent1 3 11" xfId="1135" xr:uid="{00000000-0005-0000-0000-00005E040000}"/>
    <cellStyle name="Accent1 3 2" xfId="1136" xr:uid="{00000000-0005-0000-0000-00005F040000}"/>
    <cellStyle name="Accent1 3 3" xfId="1137" xr:uid="{00000000-0005-0000-0000-000060040000}"/>
    <cellStyle name="Accent1 3 4" xfId="1138" xr:uid="{00000000-0005-0000-0000-000061040000}"/>
    <cellStyle name="Accent1 3 5" xfId="1139" xr:uid="{00000000-0005-0000-0000-000062040000}"/>
    <cellStyle name="Accent1 3 6" xfId="1140" xr:uid="{00000000-0005-0000-0000-000063040000}"/>
    <cellStyle name="Accent1 3 7" xfId="1141" xr:uid="{00000000-0005-0000-0000-000064040000}"/>
    <cellStyle name="Accent1 3 8" xfId="1142" xr:uid="{00000000-0005-0000-0000-000065040000}"/>
    <cellStyle name="Accent1 3 9" xfId="1143" xr:uid="{00000000-0005-0000-0000-000066040000}"/>
    <cellStyle name="Accent1 4" xfId="1144" xr:uid="{00000000-0005-0000-0000-000067040000}"/>
    <cellStyle name="Accent1 4 10" xfId="1145" xr:uid="{00000000-0005-0000-0000-000068040000}"/>
    <cellStyle name="Accent1 4 11" xfId="1146" xr:uid="{00000000-0005-0000-0000-000069040000}"/>
    <cellStyle name="Accent1 4 2" xfId="1147" xr:uid="{00000000-0005-0000-0000-00006A040000}"/>
    <cellStyle name="Accent1 4 3" xfId="1148" xr:uid="{00000000-0005-0000-0000-00006B040000}"/>
    <cellStyle name="Accent1 4 4" xfId="1149" xr:uid="{00000000-0005-0000-0000-00006C040000}"/>
    <cellStyle name="Accent1 4 5" xfId="1150" xr:uid="{00000000-0005-0000-0000-00006D040000}"/>
    <cellStyle name="Accent1 4 6" xfId="1151" xr:uid="{00000000-0005-0000-0000-00006E040000}"/>
    <cellStyle name="Accent1 4 7" xfId="1152" xr:uid="{00000000-0005-0000-0000-00006F040000}"/>
    <cellStyle name="Accent1 4 8" xfId="1153" xr:uid="{00000000-0005-0000-0000-000070040000}"/>
    <cellStyle name="Accent1 4 9" xfId="1154" xr:uid="{00000000-0005-0000-0000-000071040000}"/>
    <cellStyle name="Accent1 5" xfId="1155" xr:uid="{00000000-0005-0000-0000-000072040000}"/>
    <cellStyle name="Accent1 5 10" xfId="1156" xr:uid="{00000000-0005-0000-0000-000073040000}"/>
    <cellStyle name="Accent1 5 11" xfId="1157" xr:uid="{00000000-0005-0000-0000-000074040000}"/>
    <cellStyle name="Accent1 5 2" xfId="1158" xr:uid="{00000000-0005-0000-0000-000075040000}"/>
    <cellStyle name="Accent1 5 3" xfId="1159" xr:uid="{00000000-0005-0000-0000-000076040000}"/>
    <cellStyle name="Accent1 5 4" xfId="1160" xr:uid="{00000000-0005-0000-0000-000077040000}"/>
    <cellStyle name="Accent1 5 5" xfId="1161" xr:uid="{00000000-0005-0000-0000-000078040000}"/>
    <cellStyle name="Accent1 5 6" xfId="1162" xr:uid="{00000000-0005-0000-0000-000079040000}"/>
    <cellStyle name="Accent1 5 7" xfId="1163" xr:uid="{00000000-0005-0000-0000-00007A040000}"/>
    <cellStyle name="Accent1 5 8" xfId="1164" xr:uid="{00000000-0005-0000-0000-00007B040000}"/>
    <cellStyle name="Accent1 5 9" xfId="1165" xr:uid="{00000000-0005-0000-0000-00007C040000}"/>
    <cellStyle name="Accent1 6" xfId="1166" xr:uid="{00000000-0005-0000-0000-00007D040000}"/>
    <cellStyle name="Accent1 6 10" xfId="1167" xr:uid="{00000000-0005-0000-0000-00007E040000}"/>
    <cellStyle name="Accent1 6 11" xfId="1168" xr:uid="{00000000-0005-0000-0000-00007F040000}"/>
    <cellStyle name="Accent1 6 2" xfId="1169" xr:uid="{00000000-0005-0000-0000-000080040000}"/>
    <cellStyle name="Accent1 6 3" xfId="1170" xr:uid="{00000000-0005-0000-0000-000081040000}"/>
    <cellStyle name="Accent1 6 4" xfId="1171" xr:uid="{00000000-0005-0000-0000-000082040000}"/>
    <cellStyle name="Accent1 6 5" xfId="1172" xr:uid="{00000000-0005-0000-0000-000083040000}"/>
    <cellStyle name="Accent1 6 6" xfId="1173" xr:uid="{00000000-0005-0000-0000-000084040000}"/>
    <cellStyle name="Accent1 6 7" xfId="1174" xr:uid="{00000000-0005-0000-0000-000085040000}"/>
    <cellStyle name="Accent1 6 8" xfId="1175" xr:uid="{00000000-0005-0000-0000-000086040000}"/>
    <cellStyle name="Accent1 6 9" xfId="1176" xr:uid="{00000000-0005-0000-0000-000087040000}"/>
    <cellStyle name="Accent1 7" xfId="1177" xr:uid="{00000000-0005-0000-0000-000088040000}"/>
    <cellStyle name="Accent1 8" xfId="1178" xr:uid="{00000000-0005-0000-0000-000089040000}"/>
    <cellStyle name="Accent1 9" xfId="1179" xr:uid="{00000000-0005-0000-0000-00008A040000}"/>
    <cellStyle name="Accent2 10" xfId="1180" xr:uid="{00000000-0005-0000-0000-00008B040000}"/>
    <cellStyle name="Accent2 2" xfId="1181" xr:uid="{00000000-0005-0000-0000-00008C040000}"/>
    <cellStyle name="Accent2 2 10" xfId="1182" xr:uid="{00000000-0005-0000-0000-00008D040000}"/>
    <cellStyle name="Accent2 2 11" xfId="1183" xr:uid="{00000000-0005-0000-0000-00008E040000}"/>
    <cellStyle name="Accent2 2 2" xfId="1184" xr:uid="{00000000-0005-0000-0000-00008F040000}"/>
    <cellStyle name="Accent2 2 3" xfId="1185" xr:uid="{00000000-0005-0000-0000-000090040000}"/>
    <cellStyle name="Accent2 2 4" xfId="1186" xr:uid="{00000000-0005-0000-0000-000091040000}"/>
    <cellStyle name="Accent2 2 5" xfId="1187" xr:uid="{00000000-0005-0000-0000-000092040000}"/>
    <cellStyle name="Accent2 2 6" xfId="1188" xr:uid="{00000000-0005-0000-0000-000093040000}"/>
    <cellStyle name="Accent2 2 7" xfId="1189" xr:uid="{00000000-0005-0000-0000-000094040000}"/>
    <cellStyle name="Accent2 2 8" xfId="1190" xr:uid="{00000000-0005-0000-0000-000095040000}"/>
    <cellStyle name="Accent2 2 9" xfId="1191" xr:uid="{00000000-0005-0000-0000-000096040000}"/>
    <cellStyle name="Accent2 3" xfId="1192" xr:uid="{00000000-0005-0000-0000-000097040000}"/>
    <cellStyle name="Accent2 3 10" xfId="1193" xr:uid="{00000000-0005-0000-0000-000098040000}"/>
    <cellStyle name="Accent2 3 11" xfId="1194" xr:uid="{00000000-0005-0000-0000-000099040000}"/>
    <cellStyle name="Accent2 3 2" xfId="1195" xr:uid="{00000000-0005-0000-0000-00009A040000}"/>
    <cellStyle name="Accent2 3 3" xfId="1196" xr:uid="{00000000-0005-0000-0000-00009B040000}"/>
    <cellStyle name="Accent2 3 4" xfId="1197" xr:uid="{00000000-0005-0000-0000-00009C040000}"/>
    <cellStyle name="Accent2 3 5" xfId="1198" xr:uid="{00000000-0005-0000-0000-00009D040000}"/>
    <cellStyle name="Accent2 3 6" xfId="1199" xr:uid="{00000000-0005-0000-0000-00009E040000}"/>
    <cellStyle name="Accent2 3 7" xfId="1200" xr:uid="{00000000-0005-0000-0000-00009F040000}"/>
    <cellStyle name="Accent2 3 8" xfId="1201" xr:uid="{00000000-0005-0000-0000-0000A0040000}"/>
    <cellStyle name="Accent2 3 9" xfId="1202" xr:uid="{00000000-0005-0000-0000-0000A1040000}"/>
    <cellStyle name="Accent2 4" xfId="1203" xr:uid="{00000000-0005-0000-0000-0000A2040000}"/>
    <cellStyle name="Accent2 4 10" xfId="1204" xr:uid="{00000000-0005-0000-0000-0000A3040000}"/>
    <cellStyle name="Accent2 4 11" xfId="1205" xr:uid="{00000000-0005-0000-0000-0000A4040000}"/>
    <cellStyle name="Accent2 4 2" xfId="1206" xr:uid="{00000000-0005-0000-0000-0000A5040000}"/>
    <cellStyle name="Accent2 4 3" xfId="1207" xr:uid="{00000000-0005-0000-0000-0000A6040000}"/>
    <cellStyle name="Accent2 4 4" xfId="1208" xr:uid="{00000000-0005-0000-0000-0000A7040000}"/>
    <cellStyle name="Accent2 4 5" xfId="1209" xr:uid="{00000000-0005-0000-0000-0000A8040000}"/>
    <cellStyle name="Accent2 4 6" xfId="1210" xr:uid="{00000000-0005-0000-0000-0000A9040000}"/>
    <cellStyle name="Accent2 4 7" xfId="1211" xr:uid="{00000000-0005-0000-0000-0000AA040000}"/>
    <cellStyle name="Accent2 4 8" xfId="1212" xr:uid="{00000000-0005-0000-0000-0000AB040000}"/>
    <cellStyle name="Accent2 4 9" xfId="1213" xr:uid="{00000000-0005-0000-0000-0000AC040000}"/>
    <cellStyle name="Accent2 5" xfId="1214" xr:uid="{00000000-0005-0000-0000-0000AD040000}"/>
    <cellStyle name="Accent2 5 10" xfId="1215" xr:uid="{00000000-0005-0000-0000-0000AE040000}"/>
    <cellStyle name="Accent2 5 11" xfId="1216" xr:uid="{00000000-0005-0000-0000-0000AF040000}"/>
    <cellStyle name="Accent2 5 2" xfId="1217" xr:uid="{00000000-0005-0000-0000-0000B0040000}"/>
    <cellStyle name="Accent2 5 3" xfId="1218" xr:uid="{00000000-0005-0000-0000-0000B1040000}"/>
    <cellStyle name="Accent2 5 4" xfId="1219" xr:uid="{00000000-0005-0000-0000-0000B2040000}"/>
    <cellStyle name="Accent2 5 5" xfId="1220" xr:uid="{00000000-0005-0000-0000-0000B3040000}"/>
    <cellStyle name="Accent2 5 6" xfId="1221" xr:uid="{00000000-0005-0000-0000-0000B4040000}"/>
    <cellStyle name="Accent2 5 7" xfId="1222" xr:uid="{00000000-0005-0000-0000-0000B5040000}"/>
    <cellStyle name="Accent2 5 8" xfId="1223" xr:uid="{00000000-0005-0000-0000-0000B6040000}"/>
    <cellStyle name="Accent2 5 9" xfId="1224" xr:uid="{00000000-0005-0000-0000-0000B7040000}"/>
    <cellStyle name="Accent2 6" xfId="1225" xr:uid="{00000000-0005-0000-0000-0000B8040000}"/>
    <cellStyle name="Accent2 6 10" xfId="1226" xr:uid="{00000000-0005-0000-0000-0000B9040000}"/>
    <cellStyle name="Accent2 6 11" xfId="1227" xr:uid="{00000000-0005-0000-0000-0000BA040000}"/>
    <cellStyle name="Accent2 6 2" xfId="1228" xr:uid="{00000000-0005-0000-0000-0000BB040000}"/>
    <cellStyle name="Accent2 6 3" xfId="1229" xr:uid="{00000000-0005-0000-0000-0000BC040000}"/>
    <cellStyle name="Accent2 6 4" xfId="1230" xr:uid="{00000000-0005-0000-0000-0000BD040000}"/>
    <cellStyle name="Accent2 6 5" xfId="1231" xr:uid="{00000000-0005-0000-0000-0000BE040000}"/>
    <cellStyle name="Accent2 6 6" xfId="1232" xr:uid="{00000000-0005-0000-0000-0000BF040000}"/>
    <cellStyle name="Accent2 6 7" xfId="1233" xr:uid="{00000000-0005-0000-0000-0000C0040000}"/>
    <cellStyle name="Accent2 6 8" xfId="1234" xr:uid="{00000000-0005-0000-0000-0000C1040000}"/>
    <cellStyle name="Accent2 6 9" xfId="1235" xr:uid="{00000000-0005-0000-0000-0000C2040000}"/>
    <cellStyle name="Accent2 7" xfId="1236" xr:uid="{00000000-0005-0000-0000-0000C3040000}"/>
    <cellStyle name="Accent2 8" xfId="1237" xr:uid="{00000000-0005-0000-0000-0000C4040000}"/>
    <cellStyle name="Accent2 9" xfId="1238" xr:uid="{00000000-0005-0000-0000-0000C5040000}"/>
    <cellStyle name="Accent3 10" xfId="1239" xr:uid="{00000000-0005-0000-0000-0000C6040000}"/>
    <cellStyle name="Accent3 2" xfId="1240" xr:uid="{00000000-0005-0000-0000-0000C7040000}"/>
    <cellStyle name="Accent3 2 10" xfId="1241" xr:uid="{00000000-0005-0000-0000-0000C8040000}"/>
    <cellStyle name="Accent3 2 11" xfId="1242" xr:uid="{00000000-0005-0000-0000-0000C9040000}"/>
    <cellStyle name="Accent3 2 2" xfId="1243" xr:uid="{00000000-0005-0000-0000-0000CA040000}"/>
    <cellStyle name="Accent3 2 3" xfId="1244" xr:uid="{00000000-0005-0000-0000-0000CB040000}"/>
    <cellStyle name="Accent3 2 4" xfId="1245" xr:uid="{00000000-0005-0000-0000-0000CC040000}"/>
    <cellStyle name="Accent3 2 5" xfId="1246" xr:uid="{00000000-0005-0000-0000-0000CD040000}"/>
    <cellStyle name="Accent3 2 6" xfId="1247" xr:uid="{00000000-0005-0000-0000-0000CE040000}"/>
    <cellStyle name="Accent3 2 7" xfId="1248" xr:uid="{00000000-0005-0000-0000-0000CF040000}"/>
    <cellStyle name="Accent3 2 8" xfId="1249" xr:uid="{00000000-0005-0000-0000-0000D0040000}"/>
    <cellStyle name="Accent3 2 9" xfId="1250" xr:uid="{00000000-0005-0000-0000-0000D1040000}"/>
    <cellStyle name="Accent3 3" xfId="1251" xr:uid="{00000000-0005-0000-0000-0000D2040000}"/>
    <cellStyle name="Accent3 3 10" xfId="1252" xr:uid="{00000000-0005-0000-0000-0000D3040000}"/>
    <cellStyle name="Accent3 3 11" xfId="1253" xr:uid="{00000000-0005-0000-0000-0000D4040000}"/>
    <cellStyle name="Accent3 3 2" xfId="1254" xr:uid="{00000000-0005-0000-0000-0000D5040000}"/>
    <cellStyle name="Accent3 3 3" xfId="1255" xr:uid="{00000000-0005-0000-0000-0000D6040000}"/>
    <cellStyle name="Accent3 3 4" xfId="1256" xr:uid="{00000000-0005-0000-0000-0000D7040000}"/>
    <cellStyle name="Accent3 3 5" xfId="1257" xr:uid="{00000000-0005-0000-0000-0000D8040000}"/>
    <cellStyle name="Accent3 3 6" xfId="1258" xr:uid="{00000000-0005-0000-0000-0000D9040000}"/>
    <cellStyle name="Accent3 3 7" xfId="1259" xr:uid="{00000000-0005-0000-0000-0000DA040000}"/>
    <cellStyle name="Accent3 3 8" xfId="1260" xr:uid="{00000000-0005-0000-0000-0000DB040000}"/>
    <cellStyle name="Accent3 3 9" xfId="1261" xr:uid="{00000000-0005-0000-0000-0000DC040000}"/>
    <cellStyle name="Accent3 4" xfId="1262" xr:uid="{00000000-0005-0000-0000-0000DD040000}"/>
    <cellStyle name="Accent3 4 10" xfId="1263" xr:uid="{00000000-0005-0000-0000-0000DE040000}"/>
    <cellStyle name="Accent3 4 11" xfId="1264" xr:uid="{00000000-0005-0000-0000-0000DF040000}"/>
    <cellStyle name="Accent3 4 2" xfId="1265" xr:uid="{00000000-0005-0000-0000-0000E0040000}"/>
    <cellStyle name="Accent3 4 3" xfId="1266" xr:uid="{00000000-0005-0000-0000-0000E1040000}"/>
    <cellStyle name="Accent3 4 4" xfId="1267" xr:uid="{00000000-0005-0000-0000-0000E2040000}"/>
    <cellStyle name="Accent3 4 5" xfId="1268" xr:uid="{00000000-0005-0000-0000-0000E3040000}"/>
    <cellStyle name="Accent3 4 6" xfId="1269" xr:uid="{00000000-0005-0000-0000-0000E4040000}"/>
    <cellStyle name="Accent3 4 7" xfId="1270" xr:uid="{00000000-0005-0000-0000-0000E5040000}"/>
    <cellStyle name="Accent3 4 8" xfId="1271" xr:uid="{00000000-0005-0000-0000-0000E6040000}"/>
    <cellStyle name="Accent3 4 9" xfId="1272" xr:uid="{00000000-0005-0000-0000-0000E7040000}"/>
    <cellStyle name="Accent3 5" xfId="1273" xr:uid="{00000000-0005-0000-0000-0000E8040000}"/>
    <cellStyle name="Accent3 5 10" xfId="1274" xr:uid="{00000000-0005-0000-0000-0000E9040000}"/>
    <cellStyle name="Accent3 5 11" xfId="1275" xr:uid="{00000000-0005-0000-0000-0000EA040000}"/>
    <cellStyle name="Accent3 5 2" xfId="1276" xr:uid="{00000000-0005-0000-0000-0000EB040000}"/>
    <cellStyle name="Accent3 5 3" xfId="1277" xr:uid="{00000000-0005-0000-0000-0000EC040000}"/>
    <cellStyle name="Accent3 5 4" xfId="1278" xr:uid="{00000000-0005-0000-0000-0000ED040000}"/>
    <cellStyle name="Accent3 5 5" xfId="1279" xr:uid="{00000000-0005-0000-0000-0000EE040000}"/>
    <cellStyle name="Accent3 5 6" xfId="1280" xr:uid="{00000000-0005-0000-0000-0000EF040000}"/>
    <cellStyle name="Accent3 5 7" xfId="1281" xr:uid="{00000000-0005-0000-0000-0000F0040000}"/>
    <cellStyle name="Accent3 5 8" xfId="1282" xr:uid="{00000000-0005-0000-0000-0000F1040000}"/>
    <cellStyle name="Accent3 5 9" xfId="1283" xr:uid="{00000000-0005-0000-0000-0000F2040000}"/>
    <cellStyle name="Accent3 6" xfId="1284" xr:uid="{00000000-0005-0000-0000-0000F3040000}"/>
    <cellStyle name="Accent3 6 10" xfId="1285" xr:uid="{00000000-0005-0000-0000-0000F4040000}"/>
    <cellStyle name="Accent3 6 11" xfId="1286" xr:uid="{00000000-0005-0000-0000-0000F5040000}"/>
    <cellStyle name="Accent3 6 2" xfId="1287" xr:uid="{00000000-0005-0000-0000-0000F6040000}"/>
    <cellStyle name="Accent3 6 3" xfId="1288" xr:uid="{00000000-0005-0000-0000-0000F7040000}"/>
    <cellStyle name="Accent3 6 4" xfId="1289" xr:uid="{00000000-0005-0000-0000-0000F8040000}"/>
    <cellStyle name="Accent3 6 5" xfId="1290" xr:uid="{00000000-0005-0000-0000-0000F9040000}"/>
    <cellStyle name="Accent3 6 6" xfId="1291" xr:uid="{00000000-0005-0000-0000-0000FA040000}"/>
    <cellStyle name="Accent3 6 7" xfId="1292" xr:uid="{00000000-0005-0000-0000-0000FB040000}"/>
    <cellStyle name="Accent3 6 8" xfId="1293" xr:uid="{00000000-0005-0000-0000-0000FC040000}"/>
    <cellStyle name="Accent3 6 9" xfId="1294" xr:uid="{00000000-0005-0000-0000-0000FD040000}"/>
    <cellStyle name="Accent3 7" xfId="1295" xr:uid="{00000000-0005-0000-0000-0000FE040000}"/>
    <cellStyle name="Accent3 8" xfId="1296" xr:uid="{00000000-0005-0000-0000-0000FF040000}"/>
    <cellStyle name="Accent3 9" xfId="1297" xr:uid="{00000000-0005-0000-0000-000000050000}"/>
    <cellStyle name="Accent4 10" xfId="1298" xr:uid="{00000000-0005-0000-0000-000001050000}"/>
    <cellStyle name="Accent4 2" xfId="1299" xr:uid="{00000000-0005-0000-0000-000002050000}"/>
    <cellStyle name="Accent4 2 10" xfId="1300" xr:uid="{00000000-0005-0000-0000-000003050000}"/>
    <cellStyle name="Accent4 2 11" xfId="1301" xr:uid="{00000000-0005-0000-0000-000004050000}"/>
    <cellStyle name="Accent4 2 2" xfId="1302" xr:uid="{00000000-0005-0000-0000-000005050000}"/>
    <cellStyle name="Accent4 2 3" xfId="1303" xr:uid="{00000000-0005-0000-0000-000006050000}"/>
    <cellStyle name="Accent4 2 4" xfId="1304" xr:uid="{00000000-0005-0000-0000-000007050000}"/>
    <cellStyle name="Accent4 2 5" xfId="1305" xr:uid="{00000000-0005-0000-0000-000008050000}"/>
    <cellStyle name="Accent4 2 6" xfId="1306" xr:uid="{00000000-0005-0000-0000-000009050000}"/>
    <cellStyle name="Accent4 2 7" xfId="1307" xr:uid="{00000000-0005-0000-0000-00000A050000}"/>
    <cellStyle name="Accent4 2 8" xfId="1308" xr:uid="{00000000-0005-0000-0000-00000B050000}"/>
    <cellStyle name="Accent4 2 9" xfId="1309" xr:uid="{00000000-0005-0000-0000-00000C050000}"/>
    <cellStyle name="Accent4 3" xfId="1310" xr:uid="{00000000-0005-0000-0000-00000D050000}"/>
    <cellStyle name="Accent4 3 10" xfId="1311" xr:uid="{00000000-0005-0000-0000-00000E050000}"/>
    <cellStyle name="Accent4 3 11" xfId="1312" xr:uid="{00000000-0005-0000-0000-00000F050000}"/>
    <cellStyle name="Accent4 3 2" xfId="1313" xr:uid="{00000000-0005-0000-0000-000010050000}"/>
    <cellStyle name="Accent4 3 3" xfId="1314" xr:uid="{00000000-0005-0000-0000-000011050000}"/>
    <cellStyle name="Accent4 3 4" xfId="1315" xr:uid="{00000000-0005-0000-0000-000012050000}"/>
    <cellStyle name="Accent4 3 5" xfId="1316" xr:uid="{00000000-0005-0000-0000-000013050000}"/>
    <cellStyle name="Accent4 3 6" xfId="1317" xr:uid="{00000000-0005-0000-0000-000014050000}"/>
    <cellStyle name="Accent4 3 7" xfId="1318" xr:uid="{00000000-0005-0000-0000-000015050000}"/>
    <cellStyle name="Accent4 3 8" xfId="1319" xr:uid="{00000000-0005-0000-0000-000016050000}"/>
    <cellStyle name="Accent4 3 9" xfId="1320" xr:uid="{00000000-0005-0000-0000-000017050000}"/>
    <cellStyle name="Accent4 4" xfId="1321" xr:uid="{00000000-0005-0000-0000-000018050000}"/>
    <cellStyle name="Accent4 4 10" xfId="1322" xr:uid="{00000000-0005-0000-0000-000019050000}"/>
    <cellStyle name="Accent4 4 11" xfId="1323" xr:uid="{00000000-0005-0000-0000-00001A050000}"/>
    <cellStyle name="Accent4 4 2" xfId="1324" xr:uid="{00000000-0005-0000-0000-00001B050000}"/>
    <cellStyle name="Accent4 4 3" xfId="1325" xr:uid="{00000000-0005-0000-0000-00001C050000}"/>
    <cellStyle name="Accent4 4 4" xfId="1326" xr:uid="{00000000-0005-0000-0000-00001D050000}"/>
    <cellStyle name="Accent4 4 5" xfId="1327" xr:uid="{00000000-0005-0000-0000-00001E050000}"/>
    <cellStyle name="Accent4 4 6" xfId="1328" xr:uid="{00000000-0005-0000-0000-00001F050000}"/>
    <cellStyle name="Accent4 4 7" xfId="1329" xr:uid="{00000000-0005-0000-0000-000020050000}"/>
    <cellStyle name="Accent4 4 8" xfId="1330" xr:uid="{00000000-0005-0000-0000-000021050000}"/>
    <cellStyle name="Accent4 4 9" xfId="1331" xr:uid="{00000000-0005-0000-0000-000022050000}"/>
    <cellStyle name="Accent4 5" xfId="1332" xr:uid="{00000000-0005-0000-0000-000023050000}"/>
    <cellStyle name="Accent4 5 10" xfId="1333" xr:uid="{00000000-0005-0000-0000-000024050000}"/>
    <cellStyle name="Accent4 5 11" xfId="1334" xr:uid="{00000000-0005-0000-0000-000025050000}"/>
    <cellStyle name="Accent4 5 2" xfId="1335" xr:uid="{00000000-0005-0000-0000-000026050000}"/>
    <cellStyle name="Accent4 5 3" xfId="1336" xr:uid="{00000000-0005-0000-0000-000027050000}"/>
    <cellStyle name="Accent4 5 4" xfId="1337" xr:uid="{00000000-0005-0000-0000-000028050000}"/>
    <cellStyle name="Accent4 5 5" xfId="1338" xr:uid="{00000000-0005-0000-0000-000029050000}"/>
    <cellStyle name="Accent4 5 6" xfId="1339" xr:uid="{00000000-0005-0000-0000-00002A050000}"/>
    <cellStyle name="Accent4 5 7" xfId="1340" xr:uid="{00000000-0005-0000-0000-00002B050000}"/>
    <cellStyle name="Accent4 5 8" xfId="1341" xr:uid="{00000000-0005-0000-0000-00002C050000}"/>
    <cellStyle name="Accent4 5 9" xfId="1342" xr:uid="{00000000-0005-0000-0000-00002D050000}"/>
    <cellStyle name="Accent4 6" xfId="1343" xr:uid="{00000000-0005-0000-0000-00002E050000}"/>
    <cellStyle name="Accent4 6 10" xfId="1344" xr:uid="{00000000-0005-0000-0000-00002F050000}"/>
    <cellStyle name="Accent4 6 11" xfId="1345" xr:uid="{00000000-0005-0000-0000-000030050000}"/>
    <cellStyle name="Accent4 6 2" xfId="1346" xr:uid="{00000000-0005-0000-0000-000031050000}"/>
    <cellStyle name="Accent4 6 3" xfId="1347" xr:uid="{00000000-0005-0000-0000-000032050000}"/>
    <cellStyle name="Accent4 6 4" xfId="1348" xr:uid="{00000000-0005-0000-0000-000033050000}"/>
    <cellStyle name="Accent4 6 5" xfId="1349" xr:uid="{00000000-0005-0000-0000-000034050000}"/>
    <cellStyle name="Accent4 6 6" xfId="1350" xr:uid="{00000000-0005-0000-0000-000035050000}"/>
    <cellStyle name="Accent4 6 7" xfId="1351" xr:uid="{00000000-0005-0000-0000-000036050000}"/>
    <cellStyle name="Accent4 6 8" xfId="1352" xr:uid="{00000000-0005-0000-0000-000037050000}"/>
    <cellStyle name="Accent4 6 9" xfId="1353" xr:uid="{00000000-0005-0000-0000-000038050000}"/>
    <cellStyle name="Accent4 7" xfId="1354" xr:uid="{00000000-0005-0000-0000-000039050000}"/>
    <cellStyle name="Accent4 8" xfId="1355" xr:uid="{00000000-0005-0000-0000-00003A050000}"/>
    <cellStyle name="Accent4 9" xfId="1356" xr:uid="{00000000-0005-0000-0000-00003B050000}"/>
    <cellStyle name="Accent5 10" xfId="1357" xr:uid="{00000000-0005-0000-0000-00003C050000}"/>
    <cellStyle name="Accent5 2" xfId="1358" xr:uid="{00000000-0005-0000-0000-00003D050000}"/>
    <cellStyle name="Accent5 2 10" xfId="1359" xr:uid="{00000000-0005-0000-0000-00003E050000}"/>
    <cellStyle name="Accent5 2 11" xfId="1360" xr:uid="{00000000-0005-0000-0000-00003F050000}"/>
    <cellStyle name="Accent5 2 2" xfId="1361" xr:uid="{00000000-0005-0000-0000-000040050000}"/>
    <cellStyle name="Accent5 2 3" xfId="1362" xr:uid="{00000000-0005-0000-0000-000041050000}"/>
    <cellStyle name="Accent5 2 4" xfId="1363" xr:uid="{00000000-0005-0000-0000-000042050000}"/>
    <cellStyle name="Accent5 2 5" xfId="1364" xr:uid="{00000000-0005-0000-0000-000043050000}"/>
    <cellStyle name="Accent5 2 6" xfId="1365" xr:uid="{00000000-0005-0000-0000-000044050000}"/>
    <cellStyle name="Accent5 2 7" xfId="1366" xr:uid="{00000000-0005-0000-0000-000045050000}"/>
    <cellStyle name="Accent5 2 8" xfId="1367" xr:uid="{00000000-0005-0000-0000-000046050000}"/>
    <cellStyle name="Accent5 2 9" xfId="1368" xr:uid="{00000000-0005-0000-0000-000047050000}"/>
    <cellStyle name="Accent5 3" xfId="1369" xr:uid="{00000000-0005-0000-0000-000048050000}"/>
    <cellStyle name="Accent5 3 10" xfId="1370" xr:uid="{00000000-0005-0000-0000-000049050000}"/>
    <cellStyle name="Accent5 3 11" xfId="1371" xr:uid="{00000000-0005-0000-0000-00004A050000}"/>
    <cellStyle name="Accent5 3 2" xfId="1372" xr:uid="{00000000-0005-0000-0000-00004B050000}"/>
    <cellStyle name="Accent5 3 3" xfId="1373" xr:uid="{00000000-0005-0000-0000-00004C050000}"/>
    <cellStyle name="Accent5 3 4" xfId="1374" xr:uid="{00000000-0005-0000-0000-00004D050000}"/>
    <cellStyle name="Accent5 3 5" xfId="1375" xr:uid="{00000000-0005-0000-0000-00004E050000}"/>
    <cellStyle name="Accent5 3 6" xfId="1376" xr:uid="{00000000-0005-0000-0000-00004F050000}"/>
    <cellStyle name="Accent5 3 7" xfId="1377" xr:uid="{00000000-0005-0000-0000-000050050000}"/>
    <cellStyle name="Accent5 3 8" xfId="1378" xr:uid="{00000000-0005-0000-0000-000051050000}"/>
    <cellStyle name="Accent5 3 9" xfId="1379" xr:uid="{00000000-0005-0000-0000-000052050000}"/>
    <cellStyle name="Accent5 4" xfId="1380" xr:uid="{00000000-0005-0000-0000-000053050000}"/>
    <cellStyle name="Accent5 4 10" xfId="1381" xr:uid="{00000000-0005-0000-0000-000054050000}"/>
    <cellStyle name="Accent5 4 11" xfId="1382" xr:uid="{00000000-0005-0000-0000-000055050000}"/>
    <cellStyle name="Accent5 4 2" xfId="1383" xr:uid="{00000000-0005-0000-0000-000056050000}"/>
    <cellStyle name="Accent5 4 3" xfId="1384" xr:uid="{00000000-0005-0000-0000-000057050000}"/>
    <cellStyle name="Accent5 4 4" xfId="1385" xr:uid="{00000000-0005-0000-0000-000058050000}"/>
    <cellStyle name="Accent5 4 5" xfId="1386" xr:uid="{00000000-0005-0000-0000-000059050000}"/>
    <cellStyle name="Accent5 4 6" xfId="1387" xr:uid="{00000000-0005-0000-0000-00005A050000}"/>
    <cellStyle name="Accent5 4 7" xfId="1388" xr:uid="{00000000-0005-0000-0000-00005B050000}"/>
    <cellStyle name="Accent5 4 8" xfId="1389" xr:uid="{00000000-0005-0000-0000-00005C050000}"/>
    <cellStyle name="Accent5 4 9" xfId="1390" xr:uid="{00000000-0005-0000-0000-00005D050000}"/>
    <cellStyle name="Accent5 5" xfId="1391" xr:uid="{00000000-0005-0000-0000-00005E050000}"/>
    <cellStyle name="Accent5 5 10" xfId="1392" xr:uid="{00000000-0005-0000-0000-00005F050000}"/>
    <cellStyle name="Accent5 5 11" xfId="1393" xr:uid="{00000000-0005-0000-0000-000060050000}"/>
    <cellStyle name="Accent5 5 2" xfId="1394" xr:uid="{00000000-0005-0000-0000-000061050000}"/>
    <cellStyle name="Accent5 5 3" xfId="1395" xr:uid="{00000000-0005-0000-0000-000062050000}"/>
    <cellStyle name="Accent5 5 4" xfId="1396" xr:uid="{00000000-0005-0000-0000-000063050000}"/>
    <cellStyle name="Accent5 5 5" xfId="1397" xr:uid="{00000000-0005-0000-0000-000064050000}"/>
    <cellStyle name="Accent5 5 6" xfId="1398" xr:uid="{00000000-0005-0000-0000-000065050000}"/>
    <cellStyle name="Accent5 5 7" xfId="1399" xr:uid="{00000000-0005-0000-0000-000066050000}"/>
    <cellStyle name="Accent5 5 8" xfId="1400" xr:uid="{00000000-0005-0000-0000-000067050000}"/>
    <cellStyle name="Accent5 5 9" xfId="1401" xr:uid="{00000000-0005-0000-0000-000068050000}"/>
    <cellStyle name="Accent5 6" xfId="1402" xr:uid="{00000000-0005-0000-0000-000069050000}"/>
    <cellStyle name="Accent5 6 10" xfId="1403" xr:uid="{00000000-0005-0000-0000-00006A050000}"/>
    <cellStyle name="Accent5 6 11" xfId="1404" xr:uid="{00000000-0005-0000-0000-00006B050000}"/>
    <cellStyle name="Accent5 6 2" xfId="1405" xr:uid="{00000000-0005-0000-0000-00006C050000}"/>
    <cellStyle name="Accent5 6 3" xfId="1406" xr:uid="{00000000-0005-0000-0000-00006D050000}"/>
    <cellStyle name="Accent5 6 4" xfId="1407" xr:uid="{00000000-0005-0000-0000-00006E050000}"/>
    <cellStyle name="Accent5 6 5" xfId="1408" xr:uid="{00000000-0005-0000-0000-00006F050000}"/>
    <cellStyle name="Accent5 6 6" xfId="1409" xr:uid="{00000000-0005-0000-0000-000070050000}"/>
    <cellStyle name="Accent5 6 7" xfId="1410" xr:uid="{00000000-0005-0000-0000-000071050000}"/>
    <cellStyle name="Accent5 6 8" xfId="1411" xr:uid="{00000000-0005-0000-0000-000072050000}"/>
    <cellStyle name="Accent5 6 9" xfId="1412" xr:uid="{00000000-0005-0000-0000-000073050000}"/>
    <cellStyle name="Accent5 7" xfId="1413" xr:uid="{00000000-0005-0000-0000-000074050000}"/>
    <cellStyle name="Accent5 8" xfId="1414" xr:uid="{00000000-0005-0000-0000-000075050000}"/>
    <cellStyle name="Accent5 9" xfId="1415" xr:uid="{00000000-0005-0000-0000-000076050000}"/>
    <cellStyle name="Accent6 10" xfId="1416" xr:uid="{00000000-0005-0000-0000-000077050000}"/>
    <cellStyle name="Accent6 2" xfId="1417" xr:uid="{00000000-0005-0000-0000-000078050000}"/>
    <cellStyle name="Accent6 2 10" xfId="1418" xr:uid="{00000000-0005-0000-0000-000079050000}"/>
    <cellStyle name="Accent6 2 11" xfId="1419" xr:uid="{00000000-0005-0000-0000-00007A050000}"/>
    <cellStyle name="Accent6 2 2" xfId="1420" xr:uid="{00000000-0005-0000-0000-00007B050000}"/>
    <cellStyle name="Accent6 2 3" xfId="1421" xr:uid="{00000000-0005-0000-0000-00007C050000}"/>
    <cellStyle name="Accent6 2 4" xfId="1422" xr:uid="{00000000-0005-0000-0000-00007D050000}"/>
    <cellStyle name="Accent6 2 5" xfId="1423" xr:uid="{00000000-0005-0000-0000-00007E050000}"/>
    <cellStyle name="Accent6 2 6" xfId="1424" xr:uid="{00000000-0005-0000-0000-00007F050000}"/>
    <cellStyle name="Accent6 2 7" xfId="1425" xr:uid="{00000000-0005-0000-0000-000080050000}"/>
    <cellStyle name="Accent6 2 8" xfId="1426" xr:uid="{00000000-0005-0000-0000-000081050000}"/>
    <cellStyle name="Accent6 2 9" xfId="1427" xr:uid="{00000000-0005-0000-0000-000082050000}"/>
    <cellStyle name="Accent6 3" xfId="1428" xr:uid="{00000000-0005-0000-0000-000083050000}"/>
    <cellStyle name="Accent6 3 10" xfId="1429" xr:uid="{00000000-0005-0000-0000-000084050000}"/>
    <cellStyle name="Accent6 3 11" xfId="1430" xr:uid="{00000000-0005-0000-0000-000085050000}"/>
    <cellStyle name="Accent6 3 2" xfId="1431" xr:uid="{00000000-0005-0000-0000-000086050000}"/>
    <cellStyle name="Accent6 3 3" xfId="1432" xr:uid="{00000000-0005-0000-0000-000087050000}"/>
    <cellStyle name="Accent6 3 4" xfId="1433" xr:uid="{00000000-0005-0000-0000-000088050000}"/>
    <cellStyle name="Accent6 3 5" xfId="1434" xr:uid="{00000000-0005-0000-0000-000089050000}"/>
    <cellStyle name="Accent6 3 6" xfId="1435" xr:uid="{00000000-0005-0000-0000-00008A050000}"/>
    <cellStyle name="Accent6 3 7" xfId="1436" xr:uid="{00000000-0005-0000-0000-00008B050000}"/>
    <cellStyle name="Accent6 3 8" xfId="1437" xr:uid="{00000000-0005-0000-0000-00008C050000}"/>
    <cellStyle name="Accent6 3 9" xfId="1438" xr:uid="{00000000-0005-0000-0000-00008D050000}"/>
    <cellStyle name="Accent6 4" xfId="1439" xr:uid="{00000000-0005-0000-0000-00008E050000}"/>
    <cellStyle name="Accent6 4 10" xfId="1440" xr:uid="{00000000-0005-0000-0000-00008F050000}"/>
    <cellStyle name="Accent6 4 11" xfId="1441" xr:uid="{00000000-0005-0000-0000-000090050000}"/>
    <cellStyle name="Accent6 4 2" xfId="1442" xr:uid="{00000000-0005-0000-0000-000091050000}"/>
    <cellStyle name="Accent6 4 3" xfId="1443" xr:uid="{00000000-0005-0000-0000-000092050000}"/>
    <cellStyle name="Accent6 4 4" xfId="1444" xr:uid="{00000000-0005-0000-0000-000093050000}"/>
    <cellStyle name="Accent6 4 5" xfId="1445" xr:uid="{00000000-0005-0000-0000-000094050000}"/>
    <cellStyle name="Accent6 4 6" xfId="1446" xr:uid="{00000000-0005-0000-0000-000095050000}"/>
    <cellStyle name="Accent6 4 7" xfId="1447" xr:uid="{00000000-0005-0000-0000-000096050000}"/>
    <cellStyle name="Accent6 4 8" xfId="1448" xr:uid="{00000000-0005-0000-0000-000097050000}"/>
    <cellStyle name="Accent6 4 9" xfId="1449" xr:uid="{00000000-0005-0000-0000-000098050000}"/>
    <cellStyle name="Accent6 5" xfId="1450" xr:uid="{00000000-0005-0000-0000-000099050000}"/>
    <cellStyle name="Accent6 5 10" xfId="1451" xr:uid="{00000000-0005-0000-0000-00009A050000}"/>
    <cellStyle name="Accent6 5 11" xfId="1452" xr:uid="{00000000-0005-0000-0000-00009B050000}"/>
    <cellStyle name="Accent6 5 2" xfId="1453" xr:uid="{00000000-0005-0000-0000-00009C050000}"/>
    <cellStyle name="Accent6 5 3" xfId="1454" xr:uid="{00000000-0005-0000-0000-00009D050000}"/>
    <cellStyle name="Accent6 5 4" xfId="1455" xr:uid="{00000000-0005-0000-0000-00009E050000}"/>
    <cellStyle name="Accent6 5 5" xfId="1456" xr:uid="{00000000-0005-0000-0000-00009F050000}"/>
    <cellStyle name="Accent6 5 6" xfId="1457" xr:uid="{00000000-0005-0000-0000-0000A0050000}"/>
    <cellStyle name="Accent6 5 7" xfId="1458" xr:uid="{00000000-0005-0000-0000-0000A1050000}"/>
    <cellStyle name="Accent6 5 8" xfId="1459" xr:uid="{00000000-0005-0000-0000-0000A2050000}"/>
    <cellStyle name="Accent6 5 9" xfId="1460" xr:uid="{00000000-0005-0000-0000-0000A3050000}"/>
    <cellStyle name="Accent6 6" xfId="1461" xr:uid="{00000000-0005-0000-0000-0000A4050000}"/>
    <cellStyle name="Accent6 6 10" xfId="1462" xr:uid="{00000000-0005-0000-0000-0000A5050000}"/>
    <cellStyle name="Accent6 6 11" xfId="1463" xr:uid="{00000000-0005-0000-0000-0000A6050000}"/>
    <cellStyle name="Accent6 6 2" xfId="1464" xr:uid="{00000000-0005-0000-0000-0000A7050000}"/>
    <cellStyle name="Accent6 6 3" xfId="1465" xr:uid="{00000000-0005-0000-0000-0000A8050000}"/>
    <cellStyle name="Accent6 6 4" xfId="1466" xr:uid="{00000000-0005-0000-0000-0000A9050000}"/>
    <cellStyle name="Accent6 6 5" xfId="1467" xr:uid="{00000000-0005-0000-0000-0000AA050000}"/>
    <cellStyle name="Accent6 6 6" xfId="1468" xr:uid="{00000000-0005-0000-0000-0000AB050000}"/>
    <cellStyle name="Accent6 6 7" xfId="1469" xr:uid="{00000000-0005-0000-0000-0000AC050000}"/>
    <cellStyle name="Accent6 6 8" xfId="1470" xr:uid="{00000000-0005-0000-0000-0000AD050000}"/>
    <cellStyle name="Accent6 6 9" xfId="1471" xr:uid="{00000000-0005-0000-0000-0000AE050000}"/>
    <cellStyle name="Accent6 7" xfId="1472" xr:uid="{00000000-0005-0000-0000-0000AF050000}"/>
    <cellStyle name="Accent6 8" xfId="1473" xr:uid="{00000000-0005-0000-0000-0000B0050000}"/>
    <cellStyle name="Accent6 9" xfId="1474" xr:uid="{00000000-0005-0000-0000-0000B1050000}"/>
    <cellStyle name="AggOrange_CRFReport-template" xfId="1475" xr:uid="{00000000-0005-0000-0000-0000B2050000}"/>
    <cellStyle name="AggOrange9_CRFReport-template" xfId="1476" xr:uid="{00000000-0005-0000-0000-0000B3050000}"/>
    <cellStyle name="Attrib" xfId="5039" xr:uid="{00000000-0005-0000-0000-0000B4050000}"/>
    <cellStyle name="Attrib 2" xfId="5513" xr:uid="{00000000-0005-0000-0000-0000B5050000}"/>
    <cellStyle name="Bad 10" xfId="1477" xr:uid="{00000000-0005-0000-0000-0000B6050000}"/>
    <cellStyle name="Bad 2" xfId="1478" xr:uid="{00000000-0005-0000-0000-0000B7050000}"/>
    <cellStyle name="Bad 2 10" xfId="1479" xr:uid="{00000000-0005-0000-0000-0000B8050000}"/>
    <cellStyle name="Bad 2 11" xfId="1480" xr:uid="{00000000-0005-0000-0000-0000B9050000}"/>
    <cellStyle name="Bad 2 2" xfId="1481" xr:uid="{00000000-0005-0000-0000-0000BA050000}"/>
    <cellStyle name="Bad 2 3" xfId="1482" xr:uid="{00000000-0005-0000-0000-0000BB050000}"/>
    <cellStyle name="Bad 2 4" xfId="1483" xr:uid="{00000000-0005-0000-0000-0000BC050000}"/>
    <cellStyle name="Bad 2 5" xfId="1484" xr:uid="{00000000-0005-0000-0000-0000BD050000}"/>
    <cellStyle name="Bad 2 6" xfId="1485" xr:uid="{00000000-0005-0000-0000-0000BE050000}"/>
    <cellStyle name="Bad 2 7" xfId="1486" xr:uid="{00000000-0005-0000-0000-0000BF050000}"/>
    <cellStyle name="Bad 2 8" xfId="1487" xr:uid="{00000000-0005-0000-0000-0000C0050000}"/>
    <cellStyle name="Bad 2 9" xfId="1488" xr:uid="{00000000-0005-0000-0000-0000C1050000}"/>
    <cellStyle name="Bad 3" xfId="1489" xr:uid="{00000000-0005-0000-0000-0000C2050000}"/>
    <cellStyle name="Bad 3 10" xfId="1490" xr:uid="{00000000-0005-0000-0000-0000C3050000}"/>
    <cellStyle name="Bad 3 11" xfId="1491" xr:uid="{00000000-0005-0000-0000-0000C4050000}"/>
    <cellStyle name="Bad 3 2" xfId="1492" xr:uid="{00000000-0005-0000-0000-0000C5050000}"/>
    <cellStyle name="Bad 3 3" xfId="1493" xr:uid="{00000000-0005-0000-0000-0000C6050000}"/>
    <cellStyle name="Bad 3 4" xfId="1494" xr:uid="{00000000-0005-0000-0000-0000C7050000}"/>
    <cellStyle name="Bad 3 5" xfId="1495" xr:uid="{00000000-0005-0000-0000-0000C8050000}"/>
    <cellStyle name="Bad 3 6" xfId="1496" xr:uid="{00000000-0005-0000-0000-0000C9050000}"/>
    <cellStyle name="Bad 3 7" xfId="1497" xr:uid="{00000000-0005-0000-0000-0000CA050000}"/>
    <cellStyle name="Bad 3 8" xfId="1498" xr:uid="{00000000-0005-0000-0000-0000CB050000}"/>
    <cellStyle name="Bad 3 9" xfId="1499" xr:uid="{00000000-0005-0000-0000-0000CC050000}"/>
    <cellStyle name="Bad 4" xfId="1500" xr:uid="{00000000-0005-0000-0000-0000CD050000}"/>
    <cellStyle name="Bad 4 10" xfId="1501" xr:uid="{00000000-0005-0000-0000-0000CE050000}"/>
    <cellStyle name="Bad 4 11" xfId="1502" xr:uid="{00000000-0005-0000-0000-0000CF050000}"/>
    <cellStyle name="Bad 4 2" xfId="1503" xr:uid="{00000000-0005-0000-0000-0000D0050000}"/>
    <cellStyle name="Bad 4 3" xfId="1504" xr:uid="{00000000-0005-0000-0000-0000D1050000}"/>
    <cellStyle name="Bad 4 4" xfId="1505" xr:uid="{00000000-0005-0000-0000-0000D2050000}"/>
    <cellStyle name="Bad 4 5" xfId="1506" xr:uid="{00000000-0005-0000-0000-0000D3050000}"/>
    <cellStyle name="Bad 4 6" xfId="1507" xr:uid="{00000000-0005-0000-0000-0000D4050000}"/>
    <cellStyle name="Bad 4 7" xfId="1508" xr:uid="{00000000-0005-0000-0000-0000D5050000}"/>
    <cellStyle name="Bad 4 8" xfId="1509" xr:uid="{00000000-0005-0000-0000-0000D6050000}"/>
    <cellStyle name="Bad 4 9" xfId="1510" xr:uid="{00000000-0005-0000-0000-0000D7050000}"/>
    <cellStyle name="Bad 5" xfId="1511" xr:uid="{00000000-0005-0000-0000-0000D8050000}"/>
    <cellStyle name="Bad 5 10" xfId="1512" xr:uid="{00000000-0005-0000-0000-0000D9050000}"/>
    <cellStyle name="Bad 5 11" xfId="1513" xr:uid="{00000000-0005-0000-0000-0000DA050000}"/>
    <cellStyle name="Bad 5 2" xfId="1514" xr:uid="{00000000-0005-0000-0000-0000DB050000}"/>
    <cellStyle name="Bad 5 3" xfId="1515" xr:uid="{00000000-0005-0000-0000-0000DC050000}"/>
    <cellStyle name="Bad 5 4" xfId="1516" xr:uid="{00000000-0005-0000-0000-0000DD050000}"/>
    <cellStyle name="Bad 5 5" xfId="1517" xr:uid="{00000000-0005-0000-0000-0000DE050000}"/>
    <cellStyle name="Bad 5 6" xfId="1518" xr:uid="{00000000-0005-0000-0000-0000DF050000}"/>
    <cellStyle name="Bad 5 7" xfId="1519" xr:uid="{00000000-0005-0000-0000-0000E0050000}"/>
    <cellStyle name="Bad 5 8" xfId="1520" xr:uid="{00000000-0005-0000-0000-0000E1050000}"/>
    <cellStyle name="Bad 5 9" xfId="1521" xr:uid="{00000000-0005-0000-0000-0000E2050000}"/>
    <cellStyle name="Bad 6" xfId="1522" xr:uid="{00000000-0005-0000-0000-0000E3050000}"/>
    <cellStyle name="Bad 6 10" xfId="1523" xr:uid="{00000000-0005-0000-0000-0000E4050000}"/>
    <cellStyle name="Bad 6 11" xfId="1524" xr:uid="{00000000-0005-0000-0000-0000E5050000}"/>
    <cellStyle name="Bad 6 2" xfId="1525" xr:uid="{00000000-0005-0000-0000-0000E6050000}"/>
    <cellStyle name="Bad 6 3" xfId="1526" xr:uid="{00000000-0005-0000-0000-0000E7050000}"/>
    <cellStyle name="Bad 6 4" xfId="1527" xr:uid="{00000000-0005-0000-0000-0000E8050000}"/>
    <cellStyle name="Bad 6 5" xfId="1528" xr:uid="{00000000-0005-0000-0000-0000E9050000}"/>
    <cellStyle name="Bad 6 6" xfId="1529" xr:uid="{00000000-0005-0000-0000-0000EA050000}"/>
    <cellStyle name="Bad 6 7" xfId="1530" xr:uid="{00000000-0005-0000-0000-0000EB050000}"/>
    <cellStyle name="Bad 6 8" xfId="1531" xr:uid="{00000000-0005-0000-0000-0000EC050000}"/>
    <cellStyle name="Bad 6 9" xfId="1532" xr:uid="{00000000-0005-0000-0000-0000ED050000}"/>
    <cellStyle name="Bad 7" xfId="1533" xr:uid="{00000000-0005-0000-0000-0000EE050000}"/>
    <cellStyle name="Bad 8" xfId="1534" xr:uid="{00000000-0005-0000-0000-0000EF050000}"/>
    <cellStyle name="Bad 9" xfId="1535" xr:uid="{00000000-0005-0000-0000-0000F0050000}"/>
    <cellStyle name="Bevitel" xfId="28" xr:uid="{00000000-0005-0000-0000-0000F1050000}"/>
    <cellStyle name="Bevitel 2" xfId="3641" xr:uid="{00000000-0005-0000-0000-0000F2050000}"/>
    <cellStyle name="Bevitel 2 2" xfId="4520" xr:uid="{00000000-0005-0000-0000-0000F3050000}"/>
    <cellStyle name="Bevitel 2 3" xfId="4513" xr:uid="{00000000-0005-0000-0000-0000F4050000}"/>
    <cellStyle name="Calcolo" xfId="4307" xr:uid="{00000000-0005-0000-0000-0000F5050000}"/>
    <cellStyle name="Calcolo 2" xfId="5035" xr:uid="{00000000-0005-0000-0000-0000F6050000}"/>
    <cellStyle name="Calcolo 3" xfId="5510" xr:uid="{00000000-0005-0000-0000-0000F7050000}"/>
    <cellStyle name="Calc-Some-Ext" xfId="5040" xr:uid="{00000000-0005-0000-0000-0000F8050000}"/>
    <cellStyle name="Calc-Some-Ext 2" xfId="5514" xr:uid="{00000000-0005-0000-0000-0000F9050000}"/>
    <cellStyle name="Calculation 10" xfId="1536" xr:uid="{00000000-0005-0000-0000-0000FA050000}"/>
    <cellStyle name="Calculation 10 2" xfId="3280" xr:uid="{00000000-0005-0000-0000-0000FB050000}"/>
    <cellStyle name="Calculation 10 2 2" xfId="3969" xr:uid="{00000000-0005-0000-0000-0000FC050000}"/>
    <cellStyle name="Calculation 10 2 2 2" xfId="4781" xr:uid="{00000000-0005-0000-0000-0000FD050000}"/>
    <cellStyle name="Calculation 10 2 2 3" xfId="5195" xr:uid="{00000000-0005-0000-0000-0000FE050000}"/>
    <cellStyle name="Calculation 10 3" xfId="3646" xr:uid="{00000000-0005-0000-0000-0000FF050000}"/>
    <cellStyle name="Calculation 10 3 2" xfId="4524" xr:uid="{00000000-0005-0000-0000-000000060000}"/>
    <cellStyle name="Calculation 10 3 3" xfId="4508" xr:uid="{00000000-0005-0000-0000-000001060000}"/>
    <cellStyle name="Calculation 2" xfId="1537" xr:uid="{00000000-0005-0000-0000-000002060000}"/>
    <cellStyle name="Calculation 2 10" xfId="1538" xr:uid="{00000000-0005-0000-0000-000003060000}"/>
    <cellStyle name="Calculation 2 10 2" xfId="3282" xr:uid="{00000000-0005-0000-0000-000004060000}"/>
    <cellStyle name="Calculation 2 10 2 2" xfId="3971" xr:uid="{00000000-0005-0000-0000-000005060000}"/>
    <cellStyle name="Calculation 2 10 2 2 2" xfId="4783" xr:uid="{00000000-0005-0000-0000-000006060000}"/>
    <cellStyle name="Calculation 2 10 2 2 3" xfId="5197" xr:uid="{00000000-0005-0000-0000-000007060000}"/>
    <cellStyle name="Calculation 2 10 3" xfId="3648" xr:uid="{00000000-0005-0000-0000-000008060000}"/>
    <cellStyle name="Calculation 2 10 3 2" xfId="4526" xr:uid="{00000000-0005-0000-0000-000009060000}"/>
    <cellStyle name="Calculation 2 10 3 3" xfId="4506" xr:uid="{00000000-0005-0000-0000-00000A060000}"/>
    <cellStyle name="Calculation 2 11" xfId="1539" xr:uid="{00000000-0005-0000-0000-00000B060000}"/>
    <cellStyle name="Calculation 2 11 2" xfId="3283" xr:uid="{00000000-0005-0000-0000-00000C060000}"/>
    <cellStyle name="Calculation 2 11 2 2" xfId="3972" xr:uid="{00000000-0005-0000-0000-00000D060000}"/>
    <cellStyle name="Calculation 2 11 2 2 2" xfId="4784" xr:uid="{00000000-0005-0000-0000-00000E060000}"/>
    <cellStyle name="Calculation 2 11 2 2 3" xfId="5198" xr:uid="{00000000-0005-0000-0000-00000F060000}"/>
    <cellStyle name="Calculation 2 11 3" xfId="3649" xr:uid="{00000000-0005-0000-0000-000010060000}"/>
    <cellStyle name="Calculation 2 11 3 2" xfId="4527" xr:uid="{00000000-0005-0000-0000-000011060000}"/>
    <cellStyle name="Calculation 2 11 3 3" xfId="4505" xr:uid="{00000000-0005-0000-0000-000012060000}"/>
    <cellStyle name="Calculation 2 12" xfId="3281" xr:uid="{00000000-0005-0000-0000-000013060000}"/>
    <cellStyle name="Calculation 2 12 2" xfId="3970" xr:uid="{00000000-0005-0000-0000-000014060000}"/>
    <cellStyle name="Calculation 2 12 2 2" xfId="4782" xr:uid="{00000000-0005-0000-0000-000015060000}"/>
    <cellStyle name="Calculation 2 12 2 3" xfId="5196" xr:uid="{00000000-0005-0000-0000-000016060000}"/>
    <cellStyle name="Calculation 2 13" xfId="3647" xr:uid="{00000000-0005-0000-0000-000017060000}"/>
    <cellStyle name="Calculation 2 13 2" xfId="4525" xr:uid="{00000000-0005-0000-0000-000018060000}"/>
    <cellStyle name="Calculation 2 13 3" xfId="4507" xr:uid="{00000000-0005-0000-0000-000019060000}"/>
    <cellStyle name="Calculation 2 2" xfId="1540" xr:uid="{00000000-0005-0000-0000-00001A060000}"/>
    <cellStyle name="Calculation 2 2 2" xfId="3284" xr:uid="{00000000-0005-0000-0000-00001B060000}"/>
    <cellStyle name="Calculation 2 2 2 2" xfId="3973" xr:uid="{00000000-0005-0000-0000-00001C060000}"/>
    <cellStyle name="Calculation 2 2 2 2 2" xfId="4785" xr:uid="{00000000-0005-0000-0000-00001D060000}"/>
    <cellStyle name="Calculation 2 2 2 2 3" xfId="5199" xr:uid="{00000000-0005-0000-0000-00001E060000}"/>
    <cellStyle name="Calculation 2 2 3" xfId="3650" xr:uid="{00000000-0005-0000-0000-00001F060000}"/>
    <cellStyle name="Calculation 2 2 3 2" xfId="4528" xr:uid="{00000000-0005-0000-0000-000020060000}"/>
    <cellStyle name="Calculation 2 2 3 3" xfId="4504" xr:uid="{00000000-0005-0000-0000-000021060000}"/>
    <cellStyle name="Calculation 2 3" xfId="1541" xr:uid="{00000000-0005-0000-0000-000022060000}"/>
    <cellStyle name="Calculation 2 3 2" xfId="3285" xr:uid="{00000000-0005-0000-0000-000023060000}"/>
    <cellStyle name="Calculation 2 3 2 2" xfId="3974" xr:uid="{00000000-0005-0000-0000-000024060000}"/>
    <cellStyle name="Calculation 2 3 2 2 2" xfId="4786" xr:uid="{00000000-0005-0000-0000-000025060000}"/>
    <cellStyle name="Calculation 2 3 2 2 3" xfId="5200" xr:uid="{00000000-0005-0000-0000-000026060000}"/>
    <cellStyle name="Calculation 2 3 3" xfId="3651" xr:uid="{00000000-0005-0000-0000-000027060000}"/>
    <cellStyle name="Calculation 2 3 3 2" xfId="4529" xr:uid="{00000000-0005-0000-0000-000028060000}"/>
    <cellStyle name="Calculation 2 3 3 3" xfId="4503" xr:uid="{00000000-0005-0000-0000-000029060000}"/>
    <cellStyle name="Calculation 2 4" xfId="1542" xr:uid="{00000000-0005-0000-0000-00002A060000}"/>
    <cellStyle name="Calculation 2 4 2" xfId="3286" xr:uid="{00000000-0005-0000-0000-00002B060000}"/>
    <cellStyle name="Calculation 2 4 2 2" xfId="3975" xr:uid="{00000000-0005-0000-0000-00002C060000}"/>
    <cellStyle name="Calculation 2 4 2 2 2" xfId="4787" xr:uid="{00000000-0005-0000-0000-00002D060000}"/>
    <cellStyle name="Calculation 2 4 2 2 3" xfId="5201" xr:uid="{00000000-0005-0000-0000-00002E060000}"/>
    <cellStyle name="Calculation 2 4 3" xfId="3652" xr:uid="{00000000-0005-0000-0000-00002F060000}"/>
    <cellStyle name="Calculation 2 4 3 2" xfId="4530" xr:uid="{00000000-0005-0000-0000-000030060000}"/>
    <cellStyle name="Calculation 2 4 3 3" xfId="4502" xr:uid="{00000000-0005-0000-0000-000031060000}"/>
    <cellStyle name="Calculation 2 5" xfId="1543" xr:uid="{00000000-0005-0000-0000-000032060000}"/>
    <cellStyle name="Calculation 2 5 2" xfId="3287" xr:uid="{00000000-0005-0000-0000-000033060000}"/>
    <cellStyle name="Calculation 2 5 2 2" xfId="3976" xr:uid="{00000000-0005-0000-0000-000034060000}"/>
    <cellStyle name="Calculation 2 5 2 2 2" xfId="4788" xr:uid="{00000000-0005-0000-0000-000035060000}"/>
    <cellStyle name="Calculation 2 5 2 2 3" xfId="5202" xr:uid="{00000000-0005-0000-0000-000036060000}"/>
    <cellStyle name="Calculation 2 5 3" xfId="3653" xr:uid="{00000000-0005-0000-0000-000037060000}"/>
    <cellStyle name="Calculation 2 5 3 2" xfId="4531" xr:uid="{00000000-0005-0000-0000-000038060000}"/>
    <cellStyle name="Calculation 2 5 3 3" xfId="4501" xr:uid="{00000000-0005-0000-0000-000039060000}"/>
    <cellStyle name="Calculation 2 6" xfId="1544" xr:uid="{00000000-0005-0000-0000-00003A060000}"/>
    <cellStyle name="Calculation 2 6 2" xfId="3288" xr:uid="{00000000-0005-0000-0000-00003B060000}"/>
    <cellStyle name="Calculation 2 6 2 2" xfId="3977" xr:uid="{00000000-0005-0000-0000-00003C060000}"/>
    <cellStyle name="Calculation 2 6 2 2 2" xfId="4789" xr:uid="{00000000-0005-0000-0000-00003D060000}"/>
    <cellStyle name="Calculation 2 6 2 2 3" xfId="5203" xr:uid="{00000000-0005-0000-0000-00003E060000}"/>
    <cellStyle name="Calculation 2 6 3" xfId="3654" xr:uid="{00000000-0005-0000-0000-00003F060000}"/>
    <cellStyle name="Calculation 2 6 3 2" xfId="4532" xr:uid="{00000000-0005-0000-0000-000040060000}"/>
    <cellStyle name="Calculation 2 6 3 3" xfId="4500" xr:uid="{00000000-0005-0000-0000-000041060000}"/>
    <cellStyle name="Calculation 2 7" xfId="1545" xr:uid="{00000000-0005-0000-0000-000042060000}"/>
    <cellStyle name="Calculation 2 7 2" xfId="3289" xr:uid="{00000000-0005-0000-0000-000043060000}"/>
    <cellStyle name="Calculation 2 7 2 2" xfId="3978" xr:uid="{00000000-0005-0000-0000-000044060000}"/>
    <cellStyle name="Calculation 2 7 2 2 2" xfId="4790" xr:uid="{00000000-0005-0000-0000-000045060000}"/>
    <cellStyle name="Calculation 2 7 2 2 3" xfId="5204" xr:uid="{00000000-0005-0000-0000-000046060000}"/>
    <cellStyle name="Calculation 2 7 3" xfId="3655" xr:uid="{00000000-0005-0000-0000-000047060000}"/>
    <cellStyle name="Calculation 2 7 3 2" xfId="4533" xr:uid="{00000000-0005-0000-0000-000048060000}"/>
    <cellStyle name="Calculation 2 7 3 3" xfId="4499" xr:uid="{00000000-0005-0000-0000-000049060000}"/>
    <cellStyle name="Calculation 2 8" xfId="1546" xr:uid="{00000000-0005-0000-0000-00004A060000}"/>
    <cellStyle name="Calculation 2 8 2" xfId="3290" xr:uid="{00000000-0005-0000-0000-00004B060000}"/>
    <cellStyle name="Calculation 2 8 2 2" xfId="3979" xr:uid="{00000000-0005-0000-0000-00004C060000}"/>
    <cellStyle name="Calculation 2 8 2 2 2" xfId="4791" xr:uid="{00000000-0005-0000-0000-00004D060000}"/>
    <cellStyle name="Calculation 2 8 2 2 3" xfId="5205" xr:uid="{00000000-0005-0000-0000-00004E060000}"/>
    <cellStyle name="Calculation 2 8 3" xfId="3656" xr:uid="{00000000-0005-0000-0000-00004F060000}"/>
    <cellStyle name="Calculation 2 8 3 2" xfId="4534" xr:uid="{00000000-0005-0000-0000-000050060000}"/>
    <cellStyle name="Calculation 2 8 3 3" xfId="4498" xr:uid="{00000000-0005-0000-0000-000051060000}"/>
    <cellStyle name="Calculation 2 9" xfId="1547" xr:uid="{00000000-0005-0000-0000-000052060000}"/>
    <cellStyle name="Calculation 2 9 2" xfId="3291" xr:uid="{00000000-0005-0000-0000-000053060000}"/>
    <cellStyle name="Calculation 2 9 2 2" xfId="3980" xr:uid="{00000000-0005-0000-0000-000054060000}"/>
    <cellStyle name="Calculation 2 9 2 2 2" xfId="4792" xr:uid="{00000000-0005-0000-0000-000055060000}"/>
    <cellStyle name="Calculation 2 9 2 2 3" xfId="5206" xr:uid="{00000000-0005-0000-0000-000056060000}"/>
    <cellStyle name="Calculation 2 9 3" xfId="3657" xr:uid="{00000000-0005-0000-0000-000057060000}"/>
    <cellStyle name="Calculation 2 9 3 2" xfId="4535" xr:uid="{00000000-0005-0000-0000-000058060000}"/>
    <cellStyle name="Calculation 2 9 3 3" xfId="4497" xr:uid="{00000000-0005-0000-0000-000059060000}"/>
    <cellStyle name="Calculation 3" xfId="1548" xr:uid="{00000000-0005-0000-0000-00005A060000}"/>
    <cellStyle name="Calculation 3 10" xfId="1549" xr:uid="{00000000-0005-0000-0000-00005B060000}"/>
    <cellStyle name="Calculation 3 10 2" xfId="3293" xr:uid="{00000000-0005-0000-0000-00005C060000}"/>
    <cellStyle name="Calculation 3 10 2 2" xfId="3982" xr:uid="{00000000-0005-0000-0000-00005D060000}"/>
    <cellStyle name="Calculation 3 10 2 2 2" xfId="4794" xr:uid="{00000000-0005-0000-0000-00005E060000}"/>
    <cellStyle name="Calculation 3 10 2 2 3" xfId="5208" xr:uid="{00000000-0005-0000-0000-00005F060000}"/>
    <cellStyle name="Calculation 3 10 3" xfId="3659" xr:uid="{00000000-0005-0000-0000-000060060000}"/>
    <cellStyle name="Calculation 3 10 3 2" xfId="4537" xr:uid="{00000000-0005-0000-0000-000061060000}"/>
    <cellStyle name="Calculation 3 10 3 3" xfId="4495" xr:uid="{00000000-0005-0000-0000-000062060000}"/>
    <cellStyle name="Calculation 3 11" xfId="1550" xr:uid="{00000000-0005-0000-0000-000063060000}"/>
    <cellStyle name="Calculation 3 11 2" xfId="3294" xr:uid="{00000000-0005-0000-0000-000064060000}"/>
    <cellStyle name="Calculation 3 11 2 2" xfId="3983" xr:uid="{00000000-0005-0000-0000-000065060000}"/>
    <cellStyle name="Calculation 3 11 2 2 2" xfId="4795" xr:uid="{00000000-0005-0000-0000-000066060000}"/>
    <cellStyle name="Calculation 3 11 2 2 3" xfId="5209" xr:uid="{00000000-0005-0000-0000-000067060000}"/>
    <cellStyle name="Calculation 3 11 3" xfId="3660" xr:uid="{00000000-0005-0000-0000-000068060000}"/>
    <cellStyle name="Calculation 3 11 3 2" xfId="4538" xr:uid="{00000000-0005-0000-0000-000069060000}"/>
    <cellStyle name="Calculation 3 11 3 3" xfId="4494" xr:uid="{00000000-0005-0000-0000-00006A060000}"/>
    <cellStyle name="Calculation 3 12" xfId="3292" xr:uid="{00000000-0005-0000-0000-00006B060000}"/>
    <cellStyle name="Calculation 3 12 2" xfId="3981" xr:uid="{00000000-0005-0000-0000-00006C060000}"/>
    <cellStyle name="Calculation 3 12 2 2" xfId="4793" xr:uid="{00000000-0005-0000-0000-00006D060000}"/>
    <cellStyle name="Calculation 3 12 2 3" xfId="5207" xr:uid="{00000000-0005-0000-0000-00006E060000}"/>
    <cellStyle name="Calculation 3 13" xfId="3658" xr:uid="{00000000-0005-0000-0000-00006F060000}"/>
    <cellStyle name="Calculation 3 13 2" xfId="4536" xr:uid="{00000000-0005-0000-0000-000070060000}"/>
    <cellStyle name="Calculation 3 13 3" xfId="4496" xr:uid="{00000000-0005-0000-0000-000071060000}"/>
    <cellStyle name="Calculation 3 2" xfId="1551" xr:uid="{00000000-0005-0000-0000-000072060000}"/>
    <cellStyle name="Calculation 3 2 2" xfId="3295" xr:uid="{00000000-0005-0000-0000-000073060000}"/>
    <cellStyle name="Calculation 3 2 2 2" xfId="3984" xr:uid="{00000000-0005-0000-0000-000074060000}"/>
    <cellStyle name="Calculation 3 2 2 2 2" xfId="4796" xr:uid="{00000000-0005-0000-0000-000075060000}"/>
    <cellStyle name="Calculation 3 2 2 2 3" xfId="5210" xr:uid="{00000000-0005-0000-0000-000076060000}"/>
    <cellStyle name="Calculation 3 2 3" xfId="3661" xr:uid="{00000000-0005-0000-0000-000077060000}"/>
    <cellStyle name="Calculation 3 2 3 2" xfId="4539" xr:uid="{00000000-0005-0000-0000-000078060000}"/>
    <cellStyle name="Calculation 3 2 3 3" xfId="4493" xr:uid="{00000000-0005-0000-0000-000079060000}"/>
    <cellStyle name="Calculation 3 3" xfId="1552" xr:uid="{00000000-0005-0000-0000-00007A060000}"/>
    <cellStyle name="Calculation 3 3 2" xfId="3296" xr:uid="{00000000-0005-0000-0000-00007B060000}"/>
    <cellStyle name="Calculation 3 3 2 2" xfId="3985" xr:uid="{00000000-0005-0000-0000-00007C060000}"/>
    <cellStyle name="Calculation 3 3 2 2 2" xfId="4797" xr:uid="{00000000-0005-0000-0000-00007D060000}"/>
    <cellStyle name="Calculation 3 3 2 2 3" xfId="5211" xr:uid="{00000000-0005-0000-0000-00007E060000}"/>
    <cellStyle name="Calculation 3 3 3" xfId="3662" xr:uid="{00000000-0005-0000-0000-00007F060000}"/>
    <cellStyle name="Calculation 3 3 3 2" xfId="4540" xr:uid="{00000000-0005-0000-0000-000080060000}"/>
    <cellStyle name="Calculation 3 3 3 3" xfId="4492" xr:uid="{00000000-0005-0000-0000-000081060000}"/>
    <cellStyle name="Calculation 3 4" xfId="1553" xr:uid="{00000000-0005-0000-0000-000082060000}"/>
    <cellStyle name="Calculation 3 4 2" xfId="3297" xr:uid="{00000000-0005-0000-0000-000083060000}"/>
    <cellStyle name="Calculation 3 4 2 2" xfId="3986" xr:uid="{00000000-0005-0000-0000-000084060000}"/>
    <cellStyle name="Calculation 3 4 2 2 2" xfId="4798" xr:uid="{00000000-0005-0000-0000-000085060000}"/>
    <cellStyle name="Calculation 3 4 2 2 3" xfId="5212" xr:uid="{00000000-0005-0000-0000-000086060000}"/>
    <cellStyle name="Calculation 3 4 3" xfId="3663" xr:uid="{00000000-0005-0000-0000-000087060000}"/>
    <cellStyle name="Calculation 3 4 3 2" xfId="4541" xr:uid="{00000000-0005-0000-0000-000088060000}"/>
    <cellStyle name="Calculation 3 4 3 3" xfId="4491" xr:uid="{00000000-0005-0000-0000-000089060000}"/>
    <cellStyle name="Calculation 3 5" xfId="1554" xr:uid="{00000000-0005-0000-0000-00008A060000}"/>
    <cellStyle name="Calculation 3 5 2" xfId="3298" xr:uid="{00000000-0005-0000-0000-00008B060000}"/>
    <cellStyle name="Calculation 3 5 2 2" xfId="3987" xr:uid="{00000000-0005-0000-0000-00008C060000}"/>
    <cellStyle name="Calculation 3 5 2 2 2" xfId="4799" xr:uid="{00000000-0005-0000-0000-00008D060000}"/>
    <cellStyle name="Calculation 3 5 2 2 3" xfId="5213" xr:uid="{00000000-0005-0000-0000-00008E060000}"/>
    <cellStyle name="Calculation 3 5 3" xfId="3664" xr:uid="{00000000-0005-0000-0000-00008F060000}"/>
    <cellStyle name="Calculation 3 5 3 2" xfId="4542" xr:uid="{00000000-0005-0000-0000-000090060000}"/>
    <cellStyle name="Calculation 3 5 3 3" xfId="4490" xr:uid="{00000000-0005-0000-0000-000091060000}"/>
    <cellStyle name="Calculation 3 6" xfId="1555" xr:uid="{00000000-0005-0000-0000-000092060000}"/>
    <cellStyle name="Calculation 3 6 2" xfId="3299" xr:uid="{00000000-0005-0000-0000-000093060000}"/>
    <cellStyle name="Calculation 3 6 2 2" xfId="3988" xr:uid="{00000000-0005-0000-0000-000094060000}"/>
    <cellStyle name="Calculation 3 6 2 2 2" xfId="4800" xr:uid="{00000000-0005-0000-0000-000095060000}"/>
    <cellStyle name="Calculation 3 6 2 2 3" xfId="5214" xr:uid="{00000000-0005-0000-0000-000096060000}"/>
    <cellStyle name="Calculation 3 6 3" xfId="3665" xr:uid="{00000000-0005-0000-0000-000097060000}"/>
    <cellStyle name="Calculation 3 6 3 2" xfId="4543" xr:uid="{00000000-0005-0000-0000-000098060000}"/>
    <cellStyle name="Calculation 3 6 3 3" xfId="4489" xr:uid="{00000000-0005-0000-0000-000099060000}"/>
    <cellStyle name="Calculation 3 7" xfId="1556" xr:uid="{00000000-0005-0000-0000-00009A060000}"/>
    <cellStyle name="Calculation 3 7 2" xfId="3300" xr:uid="{00000000-0005-0000-0000-00009B060000}"/>
    <cellStyle name="Calculation 3 7 2 2" xfId="3989" xr:uid="{00000000-0005-0000-0000-00009C060000}"/>
    <cellStyle name="Calculation 3 7 2 2 2" xfId="4801" xr:uid="{00000000-0005-0000-0000-00009D060000}"/>
    <cellStyle name="Calculation 3 7 2 2 3" xfId="5215" xr:uid="{00000000-0005-0000-0000-00009E060000}"/>
    <cellStyle name="Calculation 3 7 3" xfId="3666" xr:uid="{00000000-0005-0000-0000-00009F060000}"/>
    <cellStyle name="Calculation 3 7 3 2" xfId="4544" xr:uid="{00000000-0005-0000-0000-0000A0060000}"/>
    <cellStyle name="Calculation 3 7 3 3" xfId="4488" xr:uid="{00000000-0005-0000-0000-0000A1060000}"/>
    <cellStyle name="Calculation 3 8" xfId="1557" xr:uid="{00000000-0005-0000-0000-0000A2060000}"/>
    <cellStyle name="Calculation 3 8 2" xfId="3301" xr:uid="{00000000-0005-0000-0000-0000A3060000}"/>
    <cellStyle name="Calculation 3 8 2 2" xfId="3990" xr:uid="{00000000-0005-0000-0000-0000A4060000}"/>
    <cellStyle name="Calculation 3 8 2 2 2" xfId="4802" xr:uid="{00000000-0005-0000-0000-0000A5060000}"/>
    <cellStyle name="Calculation 3 8 2 2 3" xfId="5216" xr:uid="{00000000-0005-0000-0000-0000A6060000}"/>
    <cellStyle name="Calculation 3 8 3" xfId="3667" xr:uid="{00000000-0005-0000-0000-0000A7060000}"/>
    <cellStyle name="Calculation 3 8 3 2" xfId="4545" xr:uid="{00000000-0005-0000-0000-0000A8060000}"/>
    <cellStyle name="Calculation 3 8 3 3" xfId="4487" xr:uid="{00000000-0005-0000-0000-0000A9060000}"/>
    <cellStyle name="Calculation 3 9" xfId="1558" xr:uid="{00000000-0005-0000-0000-0000AA060000}"/>
    <cellStyle name="Calculation 3 9 2" xfId="3302" xr:uid="{00000000-0005-0000-0000-0000AB060000}"/>
    <cellStyle name="Calculation 3 9 2 2" xfId="3991" xr:uid="{00000000-0005-0000-0000-0000AC060000}"/>
    <cellStyle name="Calculation 3 9 2 2 2" xfId="4803" xr:uid="{00000000-0005-0000-0000-0000AD060000}"/>
    <cellStyle name="Calculation 3 9 2 2 3" xfId="5217" xr:uid="{00000000-0005-0000-0000-0000AE060000}"/>
    <cellStyle name="Calculation 3 9 3" xfId="3668" xr:uid="{00000000-0005-0000-0000-0000AF060000}"/>
    <cellStyle name="Calculation 3 9 3 2" xfId="4546" xr:uid="{00000000-0005-0000-0000-0000B0060000}"/>
    <cellStyle name="Calculation 3 9 3 3" xfId="4486" xr:uid="{00000000-0005-0000-0000-0000B1060000}"/>
    <cellStyle name="Calculation 4" xfId="1559" xr:uid="{00000000-0005-0000-0000-0000B2060000}"/>
    <cellStyle name="Calculation 4 10" xfId="1560" xr:uid="{00000000-0005-0000-0000-0000B3060000}"/>
    <cellStyle name="Calculation 4 10 2" xfId="3304" xr:uid="{00000000-0005-0000-0000-0000B4060000}"/>
    <cellStyle name="Calculation 4 10 2 2" xfId="3993" xr:uid="{00000000-0005-0000-0000-0000B5060000}"/>
    <cellStyle name="Calculation 4 10 2 2 2" xfId="4805" xr:uid="{00000000-0005-0000-0000-0000B6060000}"/>
    <cellStyle name="Calculation 4 10 2 2 3" xfId="5219" xr:uid="{00000000-0005-0000-0000-0000B7060000}"/>
    <cellStyle name="Calculation 4 10 3" xfId="3670" xr:uid="{00000000-0005-0000-0000-0000B8060000}"/>
    <cellStyle name="Calculation 4 10 3 2" xfId="4548" xr:uid="{00000000-0005-0000-0000-0000B9060000}"/>
    <cellStyle name="Calculation 4 10 3 3" xfId="4484" xr:uid="{00000000-0005-0000-0000-0000BA060000}"/>
    <cellStyle name="Calculation 4 11" xfId="1561" xr:uid="{00000000-0005-0000-0000-0000BB060000}"/>
    <cellStyle name="Calculation 4 11 2" xfId="3305" xr:uid="{00000000-0005-0000-0000-0000BC060000}"/>
    <cellStyle name="Calculation 4 11 2 2" xfId="3994" xr:uid="{00000000-0005-0000-0000-0000BD060000}"/>
    <cellStyle name="Calculation 4 11 2 2 2" xfId="4806" xr:uid="{00000000-0005-0000-0000-0000BE060000}"/>
    <cellStyle name="Calculation 4 11 2 2 3" xfId="5220" xr:uid="{00000000-0005-0000-0000-0000BF060000}"/>
    <cellStyle name="Calculation 4 11 3" xfId="3671" xr:uid="{00000000-0005-0000-0000-0000C0060000}"/>
    <cellStyle name="Calculation 4 11 3 2" xfId="4549" xr:uid="{00000000-0005-0000-0000-0000C1060000}"/>
    <cellStyle name="Calculation 4 11 3 3" xfId="4483" xr:uid="{00000000-0005-0000-0000-0000C2060000}"/>
    <cellStyle name="Calculation 4 12" xfId="3303" xr:uid="{00000000-0005-0000-0000-0000C3060000}"/>
    <cellStyle name="Calculation 4 12 2" xfId="3992" xr:uid="{00000000-0005-0000-0000-0000C4060000}"/>
    <cellStyle name="Calculation 4 12 2 2" xfId="4804" xr:uid="{00000000-0005-0000-0000-0000C5060000}"/>
    <cellStyle name="Calculation 4 12 2 3" xfId="5218" xr:uid="{00000000-0005-0000-0000-0000C6060000}"/>
    <cellStyle name="Calculation 4 13" xfId="3669" xr:uid="{00000000-0005-0000-0000-0000C7060000}"/>
    <cellStyle name="Calculation 4 13 2" xfId="4547" xr:uid="{00000000-0005-0000-0000-0000C8060000}"/>
    <cellStyle name="Calculation 4 13 3" xfId="4485" xr:uid="{00000000-0005-0000-0000-0000C9060000}"/>
    <cellStyle name="Calculation 4 2" xfId="1562" xr:uid="{00000000-0005-0000-0000-0000CA060000}"/>
    <cellStyle name="Calculation 4 2 2" xfId="3306" xr:uid="{00000000-0005-0000-0000-0000CB060000}"/>
    <cellStyle name="Calculation 4 2 2 2" xfId="3995" xr:uid="{00000000-0005-0000-0000-0000CC060000}"/>
    <cellStyle name="Calculation 4 2 2 2 2" xfId="4807" xr:uid="{00000000-0005-0000-0000-0000CD060000}"/>
    <cellStyle name="Calculation 4 2 2 2 3" xfId="5221" xr:uid="{00000000-0005-0000-0000-0000CE060000}"/>
    <cellStyle name="Calculation 4 2 3" xfId="3672" xr:uid="{00000000-0005-0000-0000-0000CF060000}"/>
    <cellStyle name="Calculation 4 2 3 2" xfId="4550" xr:uid="{00000000-0005-0000-0000-0000D0060000}"/>
    <cellStyle name="Calculation 4 2 3 3" xfId="4482" xr:uid="{00000000-0005-0000-0000-0000D1060000}"/>
    <cellStyle name="Calculation 4 3" xfId="1563" xr:uid="{00000000-0005-0000-0000-0000D2060000}"/>
    <cellStyle name="Calculation 4 3 2" xfId="3307" xr:uid="{00000000-0005-0000-0000-0000D3060000}"/>
    <cellStyle name="Calculation 4 3 2 2" xfId="3996" xr:uid="{00000000-0005-0000-0000-0000D4060000}"/>
    <cellStyle name="Calculation 4 3 2 2 2" xfId="4808" xr:uid="{00000000-0005-0000-0000-0000D5060000}"/>
    <cellStyle name="Calculation 4 3 2 2 3" xfId="5222" xr:uid="{00000000-0005-0000-0000-0000D6060000}"/>
    <cellStyle name="Calculation 4 3 3" xfId="3673" xr:uid="{00000000-0005-0000-0000-0000D7060000}"/>
    <cellStyle name="Calculation 4 3 3 2" xfId="4551" xr:uid="{00000000-0005-0000-0000-0000D8060000}"/>
    <cellStyle name="Calculation 4 3 3 3" xfId="4481" xr:uid="{00000000-0005-0000-0000-0000D9060000}"/>
    <cellStyle name="Calculation 4 4" xfId="1564" xr:uid="{00000000-0005-0000-0000-0000DA060000}"/>
    <cellStyle name="Calculation 4 4 2" xfId="3308" xr:uid="{00000000-0005-0000-0000-0000DB060000}"/>
    <cellStyle name="Calculation 4 4 2 2" xfId="3997" xr:uid="{00000000-0005-0000-0000-0000DC060000}"/>
    <cellStyle name="Calculation 4 4 2 2 2" xfId="4809" xr:uid="{00000000-0005-0000-0000-0000DD060000}"/>
    <cellStyle name="Calculation 4 4 2 2 3" xfId="5223" xr:uid="{00000000-0005-0000-0000-0000DE060000}"/>
    <cellStyle name="Calculation 4 4 3" xfId="3674" xr:uid="{00000000-0005-0000-0000-0000DF060000}"/>
    <cellStyle name="Calculation 4 4 3 2" xfId="4552" xr:uid="{00000000-0005-0000-0000-0000E0060000}"/>
    <cellStyle name="Calculation 4 4 3 3" xfId="4480" xr:uid="{00000000-0005-0000-0000-0000E1060000}"/>
    <cellStyle name="Calculation 4 5" xfId="1565" xr:uid="{00000000-0005-0000-0000-0000E2060000}"/>
    <cellStyle name="Calculation 4 5 2" xfId="3309" xr:uid="{00000000-0005-0000-0000-0000E3060000}"/>
    <cellStyle name="Calculation 4 5 2 2" xfId="3998" xr:uid="{00000000-0005-0000-0000-0000E4060000}"/>
    <cellStyle name="Calculation 4 5 2 2 2" xfId="4810" xr:uid="{00000000-0005-0000-0000-0000E5060000}"/>
    <cellStyle name="Calculation 4 5 2 2 3" xfId="5224" xr:uid="{00000000-0005-0000-0000-0000E6060000}"/>
    <cellStyle name="Calculation 4 5 3" xfId="3675" xr:uid="{00000000-0005-0000-0000-0000E7060000}"/>
    <cellStyle name="Calculation 4 5 3 2" xfId="4553" xr:uid="{00000000-0005-0000-0000-0000E8060000}"/>
    <cellStyle name="Calculation 4 5 3 3" xfId="4479" xr:uid="{00000000-0005-0000-0000-0000E9060000}"/>
    <cellStyle name="Calculation 4 6" xfId="1566" xr:uid="{00000000-0005-0000-0000-0000EA060000}"/>
    <cellStyle name="Calculation 4 6 2" xfId="3310" xr:uid="{00000000-0005-0000-0000-0000EB060000}"/>
    <cellStyle name="Calculation 4 6 2 2" xfId="3999" xr:uid="{00000000-0005-0000-0000-0000EC060000}"/>
    <cellStyle name="Calculation 4 6 2 2 2" xfId="4811" xr:uid="{00000000-0005-0000-0000-0000ED060000}"/>
    <cellStyle name="Calculation 4 6 2 2 3" xfId="5225" xr:uid="{00000000-0005-0000-0000-0000EE060000}"/>
    <cellStyle name="Calculation 4 6 3" xfId="3676" xr:uid="{00000000-0005-0000-0000-0000EF060000}"/>
    <cellStyle name="Calculation 4 6 3 2" xfId="4554" xr:uid="{00000000-0005-0000-0000-0000F0060000}"/>
    <cellStyle name="Calculation 4 6 3 3" xfId="4478" xr:uid="{00000000-0005-0000-0000-0000F1060000}"/>
    <cellStyle name="Calculation 4 7" xfId="1567" xr:uid="{00000000-0005-0000-0000-0000F2060000}"/>
    <cellStyle name="Calculation 4 7 2" xfId="3311" xr:uid="{00000000-0005-0000-0000-0000F3060000}"/>
    <cellStyle name="Calculation 4 7 2 2" xfId="4000" xr:uid="{00000000-0005-0000-0000-0000F4060000}"/>
    <cellStyle name="Calculation 4 7 2 2 2" xfId="4812" xr:uid="{00000000-0005-0000-0000-0000F5060000}"/>
    <cellStyle name="Calculation 4 7 2 2 3" xfId="5226" xr:uid="{00000000-0005-0000-0000-0000F6060000}"/>
    <cellStyle name="Calculation 4 7 3" xfId="3677" xr:uid="{00000000-0005-0000-0000-0000F7060000}"/>
    <cellStyle name="Calculation 4 7 3 2" xfId="4555" xr:uid="{00000000-0005-0000-0000-0000F8060000}"/>
    <cellStyle name="Calculation 4 7 3 3" xfId="4477" xr:uid="{00000000-0005-0000-0000-0000F9060000}"/>
    <cellStyle name="Calculation 4 8" xfId="1568" xr:uid="{00000000-0005-0000-0000-0000FA060000}"/>
    <cellStyle name="Calculation 4 8 2" xfId="3312" xr:uid="{00000000-0005-0000-0000-0000FB060000}"/>
    <cellStyle name="Calculation 4 8 2 2" xfId="4001" xr:uid="{00000000-0005-0000-0000-0000FC060000}"/>
    <cellStyle name="Calculation 4 8 2 2 2" xfId="4813" xr:uid="{00000000-0005-0000-0000-0000FD060000}"/>
    <cellStyle name="Calculation 4 8 2 2 3" xfId="5227" xr:uid="{00000000-0005-0000-0000-0000FE060000}"/>
    <cellStyle name="Calculation 4 8 3" xfId="3678" xr:uid="{00000000-0005-0000-0000-0000FF060000}"/>
    <cellStyle name="Calculation 4 8 3 2" xfId="4556" xr:uid="{00000000-0005-0000-0000-000000070000}"/>
    <cellStyle name="Calculation 4 8 3 3" xfId="4476" xr:uid="{00000000-0005-0000-0000-000001070000}"/>
    <cellStyle name="Calculation 4 9" xfId="1569" xr:uid="{00000000-0005-0000-0000-000002070000}"/>
    <cellStyle name="Calculation 4 9 2" xfId="3313" xr:uid="{00000000-0005-0000-0000-000003070000}"/>
    <cellStyle name="Calculation 4 9 2 2" xfId="4002" xr:uid="{00000000-0005-0000-0000-000004070000}"/>
    <cellStyle name="Calculation 4 9 2 2 2" xfId="4814" xr:uid="{00000000-0005-0000-0000-000005070000}"/>
    <cellStyle name="Calculation 4 9 2 2 3" xfId="5228" xr:uid="{00000000-0005-0000-0000-000006070000}"/>
    <cellStyle name="Calculation 4 9 3" xfId="3679" xr:uid="{00000000-0005-0000-0000-000007070000}"/>
    <cellStyle name="Calculation 4 9 3 2" xfId="4557" xr:uid="{00000000-0005-0000-0000-000008070000}"/>
    <cellStyle name="Calculation 4 9 3 3" xfId="4475" xr:uid="{00000000-0005-0000-0000-000009070000}"/>
    <cellStyle name="Calculation 5" xfId="1570" xr:uid="{00000000-0005-0000-0000-00000A070000}"/>
    <cellStyle name="Calculation 5 10" xfId="1571" xr:uid="{00000000-0005-0000-0000-00000B070000}"/>
    <cellStyle name="Calculation 5 10 2" xfId="3315" xr:uid="{00000000-0005-0000-0000-00000C070000}"/>
    <cellStyle name="Calculation 5 10 2 2" xfId="4004" xr:uid="{00000000-0005-0000-0000-00000D070000}"/>
    <cellStyle name="Calculation 5 10 2 2 2" xfId="4816" xr:uid="{00000000-0005-0000-0000-00000E070000}"/>
    <cellStyle name="Calculation 5 10 2 2 3" xfId="5230" xr:uid="{00000000-0005-0000-0000-00000F070000}"/>
    <cellStyle name="Calculation 5 10 3" xfId="3681" xr:uid="{00000000-0005-0000-0000-000010070000}"/>
    <cellStyle name="Calculation 5 10 3 2" xfId="4559" xr:uid="{00000000-0005-0000-0000-000011070000}"/>
    <cellStyle name="Calculation 5 10 3 3" xfId="4473" xr:uid="{00000000-0005-0000-0000-000012070000}"/>
    <cellStyle name="Calculation 5 11" xfId="1572" xr:uid="{00000000-0005-0000-0000-000013070000}"/>
    <cellStyle name="Calculation 5 11 2" xfId="3316" xr:uid="{00000000-0005-0000-0000-000014070000}"/>
    <cellStyle name="Calculation 5 11 2 2" xfId="4005" xr:uid="{00000000-0005-0000-0000-000015070000}"/>
    <cellStyle name="Calculation 5 11 2 2 2" xfId="4817" xr:uid="{00000000-0005-0000-0000-000016070000}"/>
    <cellStyle name="Calculation 5 11 2 2 3" xfId="5231" xr:uid="{00000000-0005-0000-0000-000017070000}"/>
    <cellStyle name="Calculation 5 11 3" xfId="3682" xr:uid="{00000000-0005-0000-0000-000018070000}"/>
    <cellStyle name="Calculation 5 11 3 2" xfId="4560" xr:uid="{00000000-0005-0000-0000-000019070000}"/>
    <cellStyle name="Calculation 5 11 3 3" xfId="4472" xr:uid="{00000000-0005-0000-0000-00001A070000}"/>
    <cellStyle name="Calculation 5 12" xfId="3314" xr:uid="{00000000-0005-0000-0000-00001B070000}"/>
    <cellStyle name="Calculation 5 12 2" xfId="4003" xr:uid="{00000000-0005-0000-0000-00001C070000}"/>
    <cellStyle name="Calculation 5 12 2 2" xfId="4815" xr:uid="{00000000-0005-0000-0000-00001D070000}"/>
    <cellStyle name="Calculation 5 12 2 3" xfId="5229" xr:uid="{00000000-0005-0000-0000-00001E070000}"/>
    <cellStyle name="Calculation 5 13" xfId="3680" xr:uid="{00000000-0005-0000-0000-00001F070000}"/>
    <cellStyle name="Calculation 5 13 2" xfId="4558" xr:uid="{00000000-0005-0000-0000-000020070000}"/>
    <cellStyle name="Calculation 5 13 3" xfId="4474" xr:uid="{00000000-0005-0000-0000-000021070000}"/>
    <cellStyle name="Calculation 5 2" xfId="1573" xr:uid="{00000000-0005-0000-0000-000022070000}"/>
    <cellStyle name="Calculation 5 2 2" xfId="3317" xr:uid="{00000000-0005-0000-0000-000023070000}"/>
    <cellStyle name="Calculation 5 2 2 2" xfId="4006" xr:uid="{00000000-0005-0000-0000-000024070000}"/>
    <cellStyle name="Calculation 5 2 2 2 2" xfId="4818" xr:uid="{00000000-0005-0000-0000-000025070000}"/>
    <cellStyle name="Calculation 5 2 2 2 3" xfId="5232" xr:uid="{00000000-0005-0000-0000-000026070000}"/>
    <cellStyle name="Calculation 5 2 3" xfId="3683" xr:uid="{00000000-0005-0000-0000-000027070000}"/>
    <cellStyle name="Calculation 5 2 3 2" xfId="4561" xr:uid="{00000000-0005-0000-0000-000028070000}"/>
    <cellStyle name="Calculation 5 2 3 3" xfId="4471" xr:uid="{00000000-0005-0000-0000-000029070000}"/>
    <cellStyle name="Calculation 5 3" xfId="1574" xr:uid="{00000000-0005-0000-0000-00002A070000}"/>
    <cellStyle name="Calculation 5 3 2" xfId="3318" xr:uid="{00000000-0005-0000-0000-00002B070000}"/>
    <cellStyle name="Calculation 5 3 2 2" xfId="4007" xr:uid="{00000000-0005-0000-0000-00002C070000}"/>
    <cellStyle name="Calculation 5 3 2 2 2" xfId="4819" xr:uid="{00000000-0005-0000-0000-00002D070000}"/>
    <cellStyle name="Calculation 5 3 2 2 3" xfId="5233" xr:uid="{00000000-0005-0000-0000-00002E070000}"/>
    <cellStyle name="Calculation 5 3 3" xfId="3684" xr:uid="{00000000-0005-0000-0000-00002F070000}"/>
    <cellStyle name="Calculation 5 3 3 2" xfId="4562" xr:uid="{00000000-0005-0000-0000-000030070000}"/>
    <cellStyle name="Calculation 5 3 3 3" xfId="4470" xr:uid="{00000000-0005-0000-0000-000031070000}"/>
    <cellStyle name="Calculation 5 4" xfId="1575" xr:uid="{00000000-0005-0000-0000-000032070000}"/>
    <cellStyle name="Calculation 5 4 2" xfId="3319" xr:uid="{00000000-0005-0000-0000-000033070000}"/>
    <cellStyle name="Calculation 5 4 2 2" xfId="4008" xr:uid="{00000000-0005-0000-0000-000034070000}"/>
    <cellStyle name="Calculation 5 4 2 2 2" xfId="4820" xr:uid="{00000000-0005-0000-0000-000035070000}"/>
    <cellStyle name="Calculation 5 4 2 2 3" xfId="5234" xr:uid="{00000000-0005-0000-0000-000036070000}"/>
    <cellStyle name="Calculation 5 4 3" xfId="3685" xr:uid="{00000000-0005-0000-0000-000037070000}"/>
    <cellStyle name="Calculation 5 4 3 2" xfId="4563" xr:uid="{00000000-0005-0000-0000-000038070000}"/>
    <cellStyle name="Calculation 5 4 3 3" xfId="4469" xr:uid="{00000000-0005-0000-0000-000039070000}"/>
    <cellStyle name="Calculation 5 5" xfId="1576" xr:uid="{00000000-0005-0000-0000-00003A070000}"/>
    <cellStyle name="Calculation 5 5 2" xfId="3320" xr:uid="{00000000-0005-0000-0000-00003B070000}"/>
    <cellStyle name="Calculation 5 5 2 2" xfId="4009" xr:uid="{00000000-0005-0000-0000-00003C070000}"/>
    <cellStyle name="Calculation 5 5 2 2 2" xfId="4821" xr:uid="{00000000-0005-0000-0000-00003D070000}"/>
    <cellStyle name="Calculation 5 5 2 2 3" xfId="5235" xr:uid="{00000000-0005-0000-0000-00003E070000}"/>
    <cellStyle name="Calculation 5 5 3" xfId="3686" xr:uid="{00000000-0005-0000-0000-00003F070000}"/>
    <cellStyle name="Calculation 5 5 3 2" xfId="4564" xr:uid="{00000000-0005-0000-0000-000040070000}"/>
    <cellStyle name="Calculation 5 5 3 3" xfId="4468" xr:uid="{00000000-0005-0000-0000-000041070000}"/>
    <cellStyle name="Calculation 5 6" xfId="1577" xr:uid="{00000000-0005-0000-0000-000042070000}"/>
    <cellStyle name="Calculation 5 6 2" xfId="3321" xr:uid="{00000000-0005-0000-0000-000043070000}"/>
    <cellStyle name="Calculation 5 6 2 2" xfId="4010" xr:uid="{00000000-0005-0000-0000-000044070000}"/>
    <cellStyle name="Calculation 5 6 2 2 2" xfId="4822" xr:uid="{00000000-0005-0000-0000-000045070000}"/>
    <cellStyle name="Calculation 5 6 2 2 3" xfId="5236" xr:uid="{00000000-0005-0000-0000-000046070000}"/>
    <cellStyle name="Calculation 5 6 3" xfId="3687" xr:uid="{00000000-0005-0000-0000-000047070000}"/>
    <cellStyle name="Calculation 5 6 3 2" xfId="4565" xr:uid="{00000000-0005-0000-0000-000048070000}"/>
    <cellStyle name="Calculation 5 6 3 3" xfId="4467" xr:uid="{00000000-0005-0000-0000-000049070000}"/>
    <cellStyle name="Calculation 5 7" xfId="1578" xr:uid="{00000000-0005-0000-0000-00004A070000}"/>
    <cellStyle name="Calculation 5 7 2" xfId="3322" xr:uid="{00000000-0005-0000-0000-00004B070000}"/>
    <cellStyle name="Calculation 5 7 2 2" xfId="4011" xr:uid="{00000000-0005-0000-0000-00004C070000}"/>
    <cellStyle name="Calculation 5 7 2 2 2" xfId="4823" xr:uid="{00000000-0005-0000-0000-00004D070000}"/>
    <cellStyle name="Calculation 5 7 2 2 3" xfId="5237" xr:uid="{00000000-0005-0000-0000-00004E070000}"/>
    <cellStyle name="Calculation 5 7 3" xfId="3688" xr:uid="{00000000-0005-0000-0000-00004F070000}"/>
    <cellStyle name="Calculation 5 7 3 2" xfId="4566" xr:uid="{00000000-0005-0000-0000-000050070000}"/>
    <cellStyle name="Calculation 5 7 3 3" xfId="4466" xr:uid="{00000000-0005-0000-0000-000051070000}"/>
    <cellStyle name="Calculation 5 8" xfId="1579" xr:uid="{00000000-0005-0000-0000-000052070000}"/>
    <cellStyle name="Calculation 5 8 2" xfId="3323" xr:uid="{00000000-0005-0000-0000-000053070000}"/>
    <cellStyle name="Calculation 5 8 2 2" xfId="4012" xr:uid="{00000000-0005-0000-0000-000054070000}"/>
    <cellStyle name="Calculation 5 8 2 2 2" xfId="4824" xr:uid="{00000000-0005-0000-0000-000055070000}"/>
    <cellStyle name="Calculation 5 8 2 2 3" xfId="5238" xr:uid="{00000000-0005-0000-0000-000056070000}"/>
    <cellStyle name="Calculation 5 8 3" xfId="3689" xr:uid="{00000000-0005-0000-0000-000057070000}"/>
    <cellStyle name="Calculation 5 8 3 2" xfId="4567" xr:uid="{00000000-0005-0000-0000-000058070000}"/>
    <cellStyle name="Calculation 5 8 3 3" xfId="4465" xr:uid="{00000000-0005-0000-0000-000059070000}"/>
    <cellStyle name="Calculation 5 9" xfId="1580" xr:uid="{00000000-0005-0000-0000-00005A070000}"/>
    <cellStyle name="Calculation 5 9 2" xfId="3324" xr:uid="{00000000-0005-0000-0000-00005B070000}"/>
    <cellStyle name="Calculation 5 9 2 2" xfId="4013" xr:uid="{00000000-0005-0000-0000-00005C070000}"/>
    <cellStyle name="Calculation 5 9 2 2 2" xfId="4825" xr:uid="{00000000-0005-0000-0000-00005D070000}"/>
    <cellStyle name="Calculation 5 9 2 2 3" xfId="5239" xr:uid="{00000000-0005-0000-0000-00005E070000}"/>
    <cellStyle name="Calculation 5 9 3" xfId="3690" xr:uid="{00000000-0005-0000-0000-00005F070000}"/>
    <cellStyle name="Calculation 5 9 3 2" xfId="4568" xr:uid="{00000000-0005-0000-0000-000060070000}"/>
    <cellStyle name="Calculation 5 9 3 3" xfId="4464" xr:uid="{00000000-0005-0000-0000-000061070000}"/>
    <cellStyle name="Calculation 6" xfId="1581" xr:uid="{00000000-0005-0000-0000-000062070000}"/>
    <cellStyle name="Calculation 6 10" xfId="1582" xr:uid="{00000000-0005-0000-0000-000063070000}"/>
    <cellStyle name="Calculation 6 10 2" xfId="3326" xr:uid="{00000000-0005-0000-0000-000064070000}"/>
    <cellStyle name="Calculation 6 10 2 2" xfId="4015" xr:uid="{00000000-0005-0000-0000-000065070000}"/>
    <cellStyle name="Calculation 6 10 2 2 2" xfId="4827" xr:uid="{00000000-0005-0000-0000-000066070000}"/>
    <cellStyle name="Calculation 6 10 2 2 3" xfId="5241" xr:uid="{00000000-0005-0000-0000-000067070000}"/>
    <cellStyle name="Calculation 6 10 3" xfId="3692" xr:uid="{00000000-0005-0000-0000-000068070000}"/>
    <cellStyle name="Calculation 6 10 3 2" xfId="4570" xr:uid="{00000000-0005-0000-0000-000069070000}"/>
    <cellStyle name="Calculation 6 10 3 3" xfId="4462" xr:uid="{00000000-0005-0000-0000-00006A070000}"/>
    <cellStyle name="Calculation 6 11" xfId="1583" xr:uid="{00000000-0005-0000-0000-00006B070000}"/>
    <cellStyle name="Calculation 6 11 2" xfId="3327" xr:uid="{00000000-0005-0000-0000-00006C070000}"/>
    <cellStyle name="Calculation 6 11 2 2" xfId="4016" xr:uid="{00000000-0005-0000-0000-00006D070000}"/>
    <cellStyle name="Calculation 6 11 2 2 2" xfId="4828" xr:uid="{00000000-0005-0000-0000-00006E070000}"/>
    <cellStyle name="Calculation 6 11 2 2 3" xfId="5242" xr:uid="{00000000-0005-0000-0000-00006F070000}"/>
    <cellStyle name="Calculation 6 11 3" xfId="3693" xr:uid="{00000000-0005-0000-0000-000070070000}"/>
    <cellStyle name="Calculation 6 11 3 2" xfId="4571" xr:uid="{00000000-0005-0000-0000-000071070000}"/>
    <cellStyle name="Calculation 6 11 3 3" xfId="4461" xr:uid="{00000000-0005-0000-0000-000072070000}"/>
    <cellStyle name="Calculation 6 12" xfId="3325" xr:uid="{00000000-0005-0000-0000-000073070000}"/>
    <cellStyle name="Calculation 6 12 2" xfId="4014" xr:uid="{00000000-0005-0000-0000-000074070000}"/>
    <cellStyle name="Calculation 6 12 2 2" xfId="4826" xr:uid="{00000000-0005-0000-0000-000075070000}"/>
    <cellStyle name="Calculation 6 12 2 3" xfId="5240" xr:uid="{00000000-0005-0000-0000-000076070000}"/>
    <cellStyle name="Calculation 6 13" xfId="3691" xr:uid="{00000000-0005-0000-0000-000077070000}"/>
    <cellStyle name="Calculation 6 13 2" xfId="4569" xr:uid="{00000000-0005-0000-0000-000078070000}"/>
    <cellStyle name="Calculation 6 13 3" xfId="4463" xr:uid="{00000000-0005-0000-0000-000079070000}"/>
    <cellStyle name="Calculation 6 2" xfId="1584" xr:uid="{00000000-0005-0000-0000-00007A070000}"/>
    <cellStyle name="Calculation 6 2 2" xfId="3328" xr:uid="{00000000-0005-0000-0000-00007B070000}"/>
    <cellStyle name="Calculation 6 2 2 2" xfId="4017" xr:uid="{00000000-0005-0000-0000-00007C070000}"/>
    <cellStyle name="Calculation 6 2 2 2 2" xfId="4829" xr:uid="{00000000-0005-0000-0000-00007D070000}"/>
    <cellStyle name="Calculation 6 2 2 2 3" xfId="5243" xr:uid="{00000000-0005-0000-0000-00007E070000}"/>
    <cellStyle name="Calculation 6 2 3" xfId="3694" xr:uid="{00000000-0005-0000-0000-00007F070000}"/>
    <cellStyle name="Calculation 6 2 3 2" xfId="4572" xr:uid="{00000000-0005-0000-0000-000080070000}"/>
    <cellStyle name="Calculation 6 2 3 3" xfId="4460" xr:uid="{00000000-0005-0000-0000-000081070000}"/>
    <cellStyle name="Calculation 6 3" xfId="1585" xr:uid="{00000000-0005-0000-0000-000082070000}"/>
    <cellStyle name="Calculation 6 3 2" xfId="3329" xr:uid="{00000000-0005-0000-0000-000083070000}"/>
    <cellStyle name="Calculation 6 3 2 2" xfId="4018" xr:uid="{00000000-0005-0000-0000-000084070000}"/>
    <cellStyle name="Calculation 6 3 2 2 2" xfId="4830" xr:uid="{00000000-0005-0000-0000-000085070000}"/>
    <cellStyle name="Calculation 6 3 2 2 3" xfId="5244" xr:uid="{00000000-0005-0000-0000-000086070000}"/>
    <cellStyle name="Calculation 6 3 3" xfId="3695" xr:uid="{00000000-0005-0000-0000-000087070000}"/>
    <cellStyle name="Calculation 6 3 3 2" xfId="4573" xr:uid="{00000000-0005-0000-0000-000088070000}"/>
    <cellStyle name="Calculation 6 3 3 3" xfId="4459" xr:uid="{00000000-0005-0000-0000-000089070000}"/>
    <cellStyle name="Calculation 6 4" xfId="1586" xr:uid="{00000000-0005-0000-0000-00008A070000}"/>
    <cellStyle name="Calculation 6 4 2" xfId="3330" xr:uid="{00000000-0005-0000-0000-00008B070000}"/>
    <cellStyle name="Calculation 6 4 2 2" xfId="4019" xr:uid="{00000000-0005-0000-0000-00008C070000}"/>
    <cellStyle name="Calculation 6 4 2 2 2" xfId="4831" xr:uid="{00000000-0005-0000-0000-00008D070000}"/>
    <cellStyle name="Calculation 6 4 2 2 3" xfId="5245" xr:uid="{00000000-0005-0000-0000-00008E070000}"/>
    <cellStyle name="Calculation 6 4 3" xfId="3696" xr:uid="{00000000-0005-0000-0000-00008F070000}"/>
    <cellStyle name="Calculation 6 4 3 2" xfId="4574" xr:uid="{00000000-0005-0000-0000-000090070000}"/>
    <cellStyle name="Calculation 6 4 3 3" xfId="4458" xr:uid="{00000000-0005-0000-0000-000091070000}"/>
    <cellStyle name="Calculation 6 5" xfId="1587" xr:uid="{00000000-0005-0000-0000-000092070000}"/>
    <cellStyle name="Calculation 6 5 2" xfId="3331" xr:uid="{00000000-0005-0000-0000-000093070000}"/>
    <cellStyle name="Calculation 6 5 2 2" xfId="4020" xr:uid="{00000000-0005-0000-0000-000094070000}"/>
    <cellStyle name="Calculation 6 5 2 2 2" xfId="4832" xr:uid="{00000000-0005-0000-0000-000095070000}"/>
    <cellStyle name="Calculation 6 5 2 2 3" xfId="5246" xr:uid="{00000000-0005-0000-0000-000096070000}"/>
    <cellStyle name="Calculation 6 5 3" xfId="3697" xr:uid="{00000000-0005-0000-0000-000097070000}"/>
    <cellStyle name="Calculation 6 5 3 2" xfId="4575" xr:uid="{00000000-0005-0000-0000-000098070000}"/>
    <cellStyle name="Calculation 6 5 3 3" xfId="4457" xr:uid="{00000000-0005-0000-0000-000099070000}"/>
    <cellStyle name="Calculation 6 6" xfId="1588" xr:uid="{00000000-0005-0000-0000-00009A070000}"/>
    <cellStyle name="Calculation 6 6 2" xfId="3332" xr:uid="{00000000-0005-0000-0000-00009B070000}"/>
    <cellStyle name="Calculation 6 6 2 2" xfId="4021" xr:uid="{00000000-0005-0000-0000-00009C070000}"/>
    <cellStyle name="Calculation 6 6 2 2 2" xfId="4833" xr:uid="{00000000-0005-0000-0000-00009D070000}"/>
    <cellStyle name="Calculation 6 6 2 2 3" xfId="5247" xr:uid="{00000000-0005-0000-0000-00009E070000}"/>
    <cellStyle name="Calculation 6 6 3" xfId="3698" xr:uid="{00000000-0005-0000-0000-00009F070000}"/>
    <cellStyle name="Calculation 6 6 3 2" xfId="4576" xr:uid="{00000000-0005-0000-0000-0000A0070000}"/>
    <cellStyle name="Calculation 6 6 3 3" xfId="4456" xr:uid="{00000000-0005-0000-0000-0000A1070000}"/>
    <cellStyle name="Calculation 6 7" xfId="1589" xr:uid="{00000000-0005-0000-0000-0000A2070000}"/>
    <cellStyle name="Calculation 6 7 2" xfId="3333" xr:uid="{00000000-0005-0000-0000-0000A3070000}"/>
    <cellStyle name="Calculation 6 7 2 2" xfId="4022" xr:uid="{00000000-0005-0000-0000-0000A4070000}"/>
    <cellStyle name="Calculation 6 7 2 2 2" xfId="4834" xr:uid="{00000000-0005-0000-0000-0000A5070000}"/>
    <cellStyle name="Calculation 6 7 2 2 3" xfId="5248" xr:uid="{00000000-0005-0000-0000-0000A6070000}"/>
    <cellStyle name="Calculation 6 7 3" xfId="3699" xr:uid="{00000000-0005-0000-0000-0000A7070000}"/>
    <cellStyle name="Calculation 6 7 3 2" xfId="4577" xr:uid="{00000000-0005-0000-0000-0000A8070000}"/>
    <cellStyle name="Calculation 6 7 3 3" xfId="4455" xr:uid="{00000000-0005-0000-0000-0000A9070000}"/>
    <cellStyle name="Calculation 6 8" xfId="1590" xr:uid="{00000000-0005-0000-0000-0000AA070000}"/>
    <cellStyle name="Calculation 6 8 2" xfId="3334" xr:uid="{00000000-0005-0000-0000-0000AB070000}"/>
    <cellStyle name="Calculation 6 8 2 2" xfId="4023" xr:uid="{00000000-0005-0000-0000-0000AC070000}"/>
    <cellStyle name="Calculation 6 8 2 2 2" xfId="4835" xr:uid="{00000000-0005-0000-0000-0000AD070000}"/>
    <cellStyle name="Calculation 6 8 2 2 3" xfId="5249" xr:uid="{00000000-0005-0000-0000-0000AE070000}"/>
    <cellStyle name="Calculation 6 8 3" xfId="3700" xr:uid="{00000000-0005-0000-0000-0000AF070000}"/>
    <cellStyle name="Calculation 6 8 3 2" xfId="4578" xr:uid="{00000000-0005-0000-0000-0000B0070000}"/>
    <cellStyle name="Calculation 6 8 3 3" xfId="4454" xr:uid="{00000000-0005-0000-0000-0000B1070000}"/>
    <cellStyle name="Calculation 6 9" xfId="1591" xr:uid="{00000000-0005-0000-0000-0000B2070000}"/>
    <cellStyle name="Calculation 6 9 2" xfId="3335" xr:uid="{00000000-0005-0000-0000-0000B3070000}"/>
    <cellStyle name="Calculation 6 9 2 2" xfId="4024" xr:uid="{00000000-0005-0000-0000-0000B4070000}"/>
    <cellStyle name="Calculation 6 9 2 2 2" xfId="4836" xr:uid="{00000000-0005-0000-0000-0000B5070000}"/>
    <cellStyle name="Calculation 6 9 2 2 3" xfId="5250" xr:uid="{00000000-0005-0000-0000-0000B6070000}"/>
    <cellStyle name="Calculation 6 9 3" xfId="3701" xr:uid="{00000000-0005-0000-0000-0000B7070000}"/>
    <cellStyle name="Calculation 6 9 3 2" xfId="4579" xr:uid="{00000000-0005-0000-0000-0000B8070000}"/>
    <cellStyle name="Calculation 6 9 3 3" xfId="4453" xr:uid="{00000000-0005-0000-0000-0000B9070000}"/>
    <cellStyle name="Calculation 7" xfId="1592" xr:uid="{00000000-0005-0000-0000-0000BA070000}"/>
    <cellStyle name="Calculation 7 2" xfId="3336" xr:uid="{00000000-0005-0000-0000-0000BB070000}"/>
    <cellStyle name="Calculation 7 2 2" xfId="4025" xr:uid="{00000000-0005-0000-0000-0000BC070000}"/>
    <cellStyle name="Calculation 7 2 2 2" xfId="4837" xr:uid="{00000000-0005-0000-0000-0000BD070000}"/>
    <cellStyle name="Calculation 7 2 2 3" xfId="5251" xr:uid="{00000000-0005-0000-0000-0000BE070000}"/>
    <cellStyle name="Calculation 7 3" xfId="3702" xr:uid="{00000000-0005-0000-0000-0000BF070000}"/>
    <cellStyle name="Calculation 7 3 2" xfId="4580" xr:uid="{00000000-0005-0000-0000-0000C0070000}"/>
    <cellStyle name="Calculation 7 3 3" xfId="4452" xr:uid="{00000000-0005-0000-0000-0000C1070000}"/>
    <cellStyle name="Calculation 8" xfId="1593" xr:uid="{00000000-0005-0000-0000-0000C2070000}"/>
    <cellStyle name="Calculation 8 2" xfId="3337" xr:uid="{00000000-0005-0000-0000-0000C3070000}"/>
    <cellStyle name="Calculation 8 2 2" xfId="4026" xr:uid="{00000000-0005-0000-0000-0000C4070000}"/>
    <cellStyle name="Calculation 8 2 2 2" xfId="4838" xr:uid="{00000000-0005-0000-0000-0000C5070000}"/>
    <cellStyle name="Calculation 8 2 2 3" xfId="5252" xr:uid="{00000000-0005-0000-0000-0000C6070000}"/>
    <cellStyle name="Calculation 8 3" xfId="3703" xr:uid="{00000000-0005-0000-0000-0000C7070000}"/>
    <cellStyle name="Calculation 8 3 2" xfId="4581" xr:uid="{00000000-0005-0000-0000-0000C8070000}"/>
    <cellStyle name="Calculation 8 3 3" xfId="4451" xr:uid="{00000000-0005-0000-0000-0000C9070000}"/>
    <cellStyle name="Calculation 9" xfId="1594" xr:uid="{00000000-0005-0000-0000-0000CA070000}"/>
    <cellStyle name="Calculation 9 2" xfId="3338" xr:uid="{00000000-0005-0000-0000-0000CB070000}"/>
    <cellStyle name="Calculation 9 2 2" xfId="4027" xr:uid="{00000000-0005-0000-0000-0000CC070000}"/>
    <cellStyle name="Calculation 9 2 2 2" xfId="4839" xr:uid="{00000000-0005-0000-0000-0000CD070000}"/>
    <cellStyle name="Calculation 9 2 2 3" xfId="5253" xr:uid="{00000000-0005-0000-0000-0000CE070000}"/>
    <cellStyle name="Calculation 9 3" xfId="3704" xr:uid="{00000000-0005-0000-0000-0000CF070000}"/>
    <cellStyle name="Calculation 9 3 2" xfId="4582" xr:uid="{00000000-0005-0000-0000-0000D0070000}"/>
    <cellStyle name="Calculation 9 3 3" xfId="4450" xr:uid="{00000000-0005-0000-0000-0000D1070000}"/>
    <cellStyle name="Cella collegata" xfId="4308" xr:uid="{00000000-0005-0000-0000-0000D2070000}"/>
    <cellStyle name="Cella da controllare" xfId="4309" xr:uid="{00000000-0005-0000-0000-0000D3070000}"/>
    <cellStyle name="Check Cell 10" xfId="1595" xr:uid="{00000000-0005-0000-0000-0000D4070000}"/>
    <cellStyle name="Check Cell 2" xfId="1596" xr:uid="{00000000-0005-0000-0000-0000D5070000}"/>
    <cellStyle name="Check Cell 2 10" xfId="1597" xr:uid="{00000000-0005-0000-0000-0000D6070000}"/>
    <cellStyle name="Check Cell 2 11" xfId="1598" xr:uid="{00000000-0005-0000-0000-0000D7070000}"/>
    <cellStyle name="Check Cell 2 2" xfId="1599" xr:uid="{00000000-0005-0000-0000-0000D8070000}"/>
    <cellStyle name="Check Cell 2 3" xfId="1600" xr:uid="{00000000-0005-0000-0000-0000D9070000}"/>
    <cellStyle name="Check Cell 2 4" xfId="1601" xr:uid="{00000000-0005-0000-0000-0000DA070000}"/>
    <cellStyle name="Check Cell 2 5" xfId="1602" xr:uid="{00000000-0005-0000-0000-0000DB070000}"/>
    <cellStyle name="Check Cell 2 6" xfId="1603" xr:uid="{00000000-0005-0000-0000-0000DC070000}"/>
    <cellStyle name="Check Cell 2 7" xfId="1604" xr:uid="{00000000-0005-0000-0000-0000DD070000}"/>
    <cellStyle name="Check Cell 2 8" xfId="1605" xr:uid="{00000000-0005-0000-0000-0000DE070000}"/>
    <cellStyle name="Check Cell 2 9" xfId="1606" xr:uid="{00000000-0005-0000-0000-0000DF070000}"/>
    <cellStyle name="Check Cell 3" xfId="1607" xr:uid="{00000000-0005-0000-0000-0000E0070000}"/>
    <cellStyle name="Check Cell 3 10" xfId="1608" xr:uid="{00000000-0005-0000-0000-0000E1070000}"/>
    <cellStyle name="Check Cell 3 11" xfId="1609" xr:uid="{00000000-0005-0000-0000-0000E2070000}"/>
    <cellStyle name="Check Cell 3 2" xfId="1610" xr:uid="{00000000-0005-0000-0000-0000E3070000}"/>
    <cellStyle name="Check Cell 3 3" xfId="1611" xr:uid="{00000000-0005-0000-0000-0000E4070000}"/>
    <cellStyle name="Check Cell 3 4" xfId="1612" xr:uid="{00000000-0005-0000-0000-0000E5070000}"/>
    <cellStyle name="Check Cell 3 5" xfId="1613" xr:uid="{00000000-0005-0000-0000-0000E6070000}"/>
    <cellStyle name="Check Cell 3 6" xfId="1614" xr:uid="{00000000-0005-0000-0000-0000E7070000}"/>
    <cellStyle name="Check Cell 3 7" xfId="1615" xr:uid="{00000000-0005-0000-0000-0000E8070000}"/>
    <cellStyle name="Check Cell 3 8" xfId="1616" xr:uid="{00000000-0005-0000-0000-0000E9070000}"/>
    <cellStyle name="Check Cell 3 9" xfId="1617" xr:uid="{00000000-0005-0000-0000-0000EA070000}"/>
    <cellStyle name="Check Cell 4" xfId="1618" xr:uid="{00000000-0005-0000-0000-0000EB070000}"/>
    <cellStyle name="Check Cell 4 10" xfId="1619" xr:uid="{00000000-0005-0000-0000-0000EC070000}"/>
    <cellStyle name="Check Cell 4 11" xfId="1620" xr:uid="{00000000-0005-0000-0000-0000ED070000}"/>
    <cellStyle name="Check Cell 4 2" xfId="1621" xr:uid="{00000000-0005-0000-0000-0000EE070000}"/>
    <cellStyle name="Check Cell 4 3" xfId="1622" xr:uid="{00000000-0005-0000-0000-0000EF070000}"/>
    <cellStyle name="Check Cell 4 4" xfId="1623" xr:uid="{00000000-0005-0000-0000-0000F0070000}"/>
    <cellStyle name="Check Cell 4 5" xfId="1624" xr:uid="{00000000-0005-0000-0000-0000F1070000}"/>
    <cellStyle name="Check Cell 4 6" xfId="1625" xr:uid="{00000000-0005-0000-0000-0000F2070000}"/>
    <cellStyle name="Check Cell 4 7" xfId="1626" xr:uid="{00000000-0005-0000-0000-0000F3070000}"/>
    <cellStyle name="Check Cell 4 8" xfId="1627" xr:uid="{00000000-0005-0000-0000-0000F4070000}"/>
    <cellStyle name="Check Cell 4 9" xfId="1628" xr:uid="{00000000-0005-0000-0000-0000F5070000}"/>
    <cellStyle name="Check Cell 5" xfId="1629" xr:uid="{00000000-0005-0000-0000-0000F6070000}"/>
    <cellStyle name="Check Cell 5 10" xfId="1630" xr:uid="{00000000-0005-0000-0000-0000F7070000}"/>
    <cellStyle name="Check Cell 5 11" xfId="1631" xr:uid="{00000000-0005-0000-0000-0000F8070000}"/>
    <cellStyle name="Check Cell 5 2" xfId="1632" xr:uid="{00000000-0005-0000-0000-0000F9070000}"/>
    <cellStyle name="Check Cell 5 3" xfId="1633" xr:uid="{00000000-0005-0000-0000-0000FA070000}"/>
    <cellStyle name="Check Cell 5 4" xfId="1634" xr:uid="{00000000-0005-0000-0000-0000FB070000}"/>
    <cellStyle name="Check Cell 5 5" xfId="1635" xr:uid="{00000000-0005-0000-0000-0000FC070000}"/>
    <cellStyle name="Check Cell 5 6" xfId="1636" xr:uid="{00000000-0005-0000-0000-0000FD070000}"/>
    <cellStyle name="Check Cell 5 7" xfId="1637" xr:uid="{00000000-0005-0000-0000-0000FE070000}"/>
    <cellStyle name="Check Cell 5 8" xfId="1638" xr:uid="{00000000-0005-0000-0000-0000FF070000}"/>
    <cellStyle name="Check Cell 5 9" xfId="1639" xr:uid="{00000000-0005-0000-0000-000000080000}"/>
    <cellStyle name="Check Cell 6" xfId="1640" xr:uid="{00000000-0005-0000-0000-000001080000}"/>
    <cellStyle name="Check Cell 6 10" xfId="1641" xr:uid="{00000000-0005-0000-0000-000002080000}"/>
    <cellStyle name="Check Cell 6 11" xfId="1642" xr:uid="{00000000-0005-0000-0000-000003080000}"/>
    <cellStyle name="Check Cell 6 2" xfId="1643" xr:uid="{00000000-0005-0000-0000-000004080000}"/>
    <cellStyle name="Check Cell 6 3" xfId="1644" xr:uid="{00000000-0005-0000-0000-000005080000}"/>
    <cellStyle name="Check Cell 6 4" xfId="1645" xr:uid="{00000000-0005-0000-0000-000006080000}"/>
    <cellStyle name="Check Cell 6 5" xfId="1646" xr:uid="{00000000-0005-0000-0000-000007080000}"/>
    <cellStyle name="Check Cell 6 6" xfId="1647" xr:uid="{00000000-0005-0000-0000-000008080000}"/>
    <cellStyle name="Check Cell 6 7" xfId="1648" xr:uid="{00000000-0005-0000-0000-000009080000}"/>
    <cellStyle name="Check Cell 6 8" xfId="1649" xr:uid="{00000000-0005-0000-0000-00000A080000}"/>
    <cellStyle name="Check Cell 6 9" xfId="1650" xr:uid="{00000000-0005-0000-0000-00000B080000}"/>
    <cellStyle name="Check Cell 7" xfId="1651" xr:uid="{00000000-0005-0000-0000-00000C080000}"/>
    <cellStyle name="Check Cell 8" xfId="1652" xr:uid="{00000000-0005-0000-0000-00000D080000}"/>
    <cellStyle name="Check Cell 9" xfId="1653" xr:uid="{00000000-0005-0000-0000-00000E080000}"/>
    <cellStyle name="Cím" xfId="29" xr:uid="{00000000-0005-0000-0000-00000F080000}"/>
    <cellStyle name="Címsor 1" xfId="30" xr:uid="{00000000-0005-0000-0000-000010080000}"/>
    <cellStyle name="Címsor 2" xfId="31" xr:uid="{00000000-0005-0000-0000-000011080000}"/>
    <cellStyle name="Címsor 3" xfId="32" xr:uid="{00000000-0005-0000-0000-000012080000}"/>
    <cellStyle name="Címsor 4" xfId="33" xr:uid="{00000000-0005-0000-0000-000013080000}"/>
    <cellStyle name="coin" xfId="3243" xr:uid="{00000000-0005-0000-0000-000014080000}"/>
    <cellStyle name="coin 2" xfId="3957" xr:uid="{00000000-0005-0000-0000-000015080000}"/>
    <cellStyle name="coin 2 2" xfId="4770" xr:uid="{00000000-0005-0000-0000-000016080000}"/>
    <cellStyle name="coin 2 3" xfId="5184" xr:uid="{00000000-0005-0000-0000-000017080000}"/>
    <cellStyle name="Colore 1" xfId="4310" xr:uid="{00000000-0005-0000-0000-000018080000}"/>
    <cellStyle name="Colore 2" xfId="4311" xr:uid="{00000000-0005-0000-0000-000019080000}"/>
    <cellStyle name="Colore 3" xfId="4312" xr:uid="{00000000-0005-0000-0000-00001A080000}"/>
    <cellStyle name="Colore 4" xfId="4313" xr:uid="{00000000-0005-0000-0000-00001B080000}"/>
    <cellStyle name="Colore 5" xfId="4314" xr:uid="{00000000-0005-0000-0000-00001C080000}"/>
    <cellStyle name="Colore 6" xfId="4315" xr:uid="{00000000-0005-0000-0000-00001D080000}"/>
    <cellStyle name="Comma [0] 2" xfId="4317" xr:uid="{00000000-0005-0000-0000-00001E080000}"/>
    <cellStyle name="Comma [0] 2 2" xfId="5037" xr:uid="{00000000-0005-0000-0000-00001F080000}"/>
    <cellStyle name="Comma 2" xfId="1654" xr:uid="{00000000-0005-0000-0000-000020080000}"/>
    <cellStyle name="Comma 2 2" xfId="1655" xr:uid="{00000000-0005-0000-0000-000021080000}"/>
    <cellStyle name="Comma 2 2 2" xfId="3340" xr:uid="{00000000-0005-0000-0000-000022080000}"/>
    <cellStyle name="Comma 2 2 2 2" xfId="4029" xr:uid="{00000000-0005-0000-0000-000023080000}"/>
    <cellStyle name="Comma 2 2 2 2 2" xfId="4841" xr:uid="{00000000-0005-0000-0000-000024080000}"/>
    <cellStyle name="Comma 2 2 2 3" xfId="4518" xr:uid="{00000000-0005-0000-0000-000025080000}"/>
    <cellStyle name="Comma 2 2 3" xfId="3706" xr:uid="{00000000-0005-0000-0000-000026080000}"/>
    <cellStyle name="Comma 2 2 3 2" xfId="4584" xr:uid="{00000000-0005-0000-0000-000027080000}"/>
    <cellStyle name="Comma 2 2 4" xfId="4515" xr:uid="{00000000-0005-0000-0000-000028080000}"/>
    <cellStyle name="Comma 2 3" xfId="3266" xr:uid="{00000000-0005-0000-0000-000029080000}"/>
    <cellStyle name="Comma 2 3 2" xfId="3968" xr:uid="{00000000-0005-0000-0000-00002A080000}"/>
    <cellStyle name="Comma 2 3 2 2" xfId="4780" xr:uid="{00000000-0005-0000-0000-00002B080000}"/>
    <cellStyle name="Comma 2 3 3" xfId="4516" xr:uid="{00000000-0005-0000-0000-00002C080000}"/>
    <cellStyle name="Comma 2 4" xfId="3339" xr:uid="{00000000-0005-0000-0000-00002D080000}"/>
    <cellStyle name="Comma 2 4 2" xfId="4028" xr:uid="{00000000-0005-0000-0000-00002E080000}"/>
    <cellStyle name="Comma 2 4 2 2" xfId="4840" xr:uid="{00000000-0005-0000-0000-00002F080000}"/>
    <cellStyle name="Comma 2 4 3" xfId="4517" xr:uid="{00000000-0005-0000-0000-000030080000}"/>
    <cellStyle name="Comma 2 5" xfId="3705" xr:uid="{00000000-0005-0000-0000-000031080000}"/>
    <cellStyle name="Comma 2 5 2" xfId="4583" xr:uid="{00000000-0005-0000-0000-000032080000}"/>
    <cellStyle name="Comma 2 6" xfId="4514" xr:uid="{00000000-0005-0000-0000-000033080000}"/>
    <cellStyle name="Comma 3" xfId="6" xr:uid="{00000000-0005-0000-0000-000034080000}"/>
    <cellStyle name="Comma 3 2" xfId="3639" xr:uid="{00000000-0005-0000-0000-000035080000}"/>
    <cellStyle name="Comma 3 2 2" xfId="4519" xr:uid="{00000000-0005-0000-0000-000036080000}"/>
    <cellStyle name="Comma 3 3" xfId="4344" xr:uid="{00000000-0005-0000-0000-000037080000}"/>
    <cellStyle name="Comma 4" xfId="4287" xr:uid="{00000000-0005-0000-0000-000038080000}"/>
    <cellStyle name="Comma 4 2" xfId="5033" xr:uid="{00000000-0005-0000-0000-000039080000}"/>
    <cellStyle name="Comma 5" xfId="4316" xr:uid="{00000000-0005-0000-0000-00003A080000}"/>
    <cellStyle name="Comma 5 2" xfId="5036" xr:uid="{00000000-0005-0000-0000-00003B080000}"/>
    <cellStyle name="Comma 6" xfId="4288" xr:uid="{00000000-0005-0000-0000-00003C080000}"/>
    <cellStyle name="Comma 6 2" xfId="5034" xr:uid="{00000000-0005-0000-0000-00003D080000}"/>
    <cellStyle name="Comma 7" xfId="4341" xr:uid="{00000000-0005-0000-0000-00003E080000}"/>
    <cellStyle name="Comma 7 2" xfId="5038" xr:uid="{00000000-0005-0000-0000-00003F080000}"/>
    <cellStyle name="CustomizationCells" xfId="1656" xr:uid="{00000000-0005-0000-0000-000040080000}"/>
    <cellStyle name="donn_normal" xfId="3244" xr:uid="{00000000-0005-0000-0000-000041080000}"/>
    <cellStyle name="Ellenőrzőcella" xfId="34" xr:uid="{00000000-0005-0000-0000-000042080000}"/>
    <cellStyle name="ent_col_ser" xfId="3245" xr:uid="{00000000-0005-0000-0000-000043080000}"/>
    <cellStyle name="entete_source" xfId="3246" xr:uid="{00000000-0005-0000-0000-000044080000}"/>
    <cellStyle name="Euro" xfId="1657" xr:uid="{00000000-0005-0000-0000-000045080000}"/>
    <cellStyle name="Euro 10" xfId="1658" xr:uid="{00000000-0005-0000-0000-000046080000}"/>
    <cellStyle name="Euro 10 2" xfId="1659" xr:uid="{00000000-0005-0000-0000-000047080000}"/>
    <cellStyle name="Euro 10 3" xfId="1660" xr:uid="{00000000-0005-0000-0000-000048080000}"/>
    <cellStyle name="Euro 10 4" xfId="1661" xr:uid="{00000000-0005-0000-0000-000049080000}"/>
    <cellStyle name="Euro 10 5" xfId="1662" xr:uid="{00000000-0005-0000-0000-00004A080000}"/>
    <cellStyle name="Euro 11" xfId="1663" xr:uid="{00000000-0005-0000-0000-00004B080000}"/>
    <cellStyle name="Euro 11 2" xfId="1664" xr:uid="{00000000-0005-0000-0000-00004C080000}"/>
    <cellStyle name="Euro 11 3" xfId="1665" xr:uid="{00000000-0005-0000-0000-00004D080000}"/>
    <cellStyle name="Euro 11 4" xfId="1666" xr:uid="{00000000-0005-0000-0000-00004E080000}"/>
    <cellStyle name="Euro 11 5" xfId="1667" xr:uid="{00000000-0005-0000-0000-00004F080000}"/>
    <cellStyle name="Euro 12" xfId="1668" xr:uid="{00000000-0005-0000-0000-000050080000}"/>
    <cellStyle name="Euro 12 2" xfId="1669" xr:uid="{00000000-0005-0000-0000-000051080000}"/>
    <cellStyle name="Euro 13" xfId="1670" xr:uid="{00000000-0005-0000-0000-000052080000}"/>
    <cellStyle name="Euro 14" xfId="1671" xr:uid="{00000000-0005-0000-0000-000053080000}"/>
    <cellStyle name="Euro 14 2" xfId="1672" xr:uid="{00000000-0005-0000-0000-000054080000}"/>
    <cellStyle name="Euro 15" xfId="1673" xr:uid="{00000000-0005-0000-0000-000055080000}"/>
    <cellStyle name="Euro 15 2" xfId="1674" xr:uid="{00000000-0005-0000-0000-000056080000}"/>
    <cellStyle name="Euro 16" xfId="1675" xr:uid="{00000000-0005-0000-0000-000057080000}"/>
    <cellStyle name="Euro 17" xfId="1676" xr:uid="{00000000-0005-0000-0000-000058080000}"/>
    <cellStyle name="Euro 18" xfId="1677" xr:uid="{00000000-0005-0000-0000-000059080000}"/>
    <cellStyle name="Euro 19" xfId="1678" xr:uid="{00000000-0005-0000-0000-00005A080000}"/>
    <cellStyle name="Euro 2" xfId="1679" xr:uid="{00000000-0005-0000-0000-00005B080000}"/>
    <cellStyle name="Euro 2 2" xfId="1680" xr:uid="{00000000-0005-0000-0000-00005C080000}"/>
    <cellStyle name="Euro 2 2 2" xfId="3632" xr:uid="{00000000-0005-0000-0000-00005D080000}"/>
    <cellStyle name="Euro 2 3" xfId="1681" xr:uid="{00000000-0005-0000-0000-00005E080000}"/>
    <cellStyle name="Euro 2 3 2" xfId="3633" xr:uid="{00000000-0005-0000-0000-00005F080000}"/>
    <cellStyle name="Euro 2 4" xfId="1682" xr:uid="{00000000-0005-0000-0000-000060080000}"/>
    <cellStyle name="Euro 2 4 2" xfId="4318" xr:uid="{00000000-0005-0000-0000-000061080000}"/>
    <cellStyle name="Euro 2 5" xfId="1683" xr:uid="{00000000-0005-0000-0000-000062080000}"/>
    <cellStyle name="Euro 2 6" xfId="1684" xr:uid="{00000000-0005-0000-0000-000063080000}"/>
    <cellStyle name="Euro 2 7" xfId="3247" xr:uid="{00000000-0005-0000-0000-000064080000}"/>
    <cellStyle name="Euro 2 8" xfId="3631" xr:uid="{00000000-0005-0000-0000-000065080000}"/>
    <cellStyle name="Euro 20" xfId="1685" xr:uid="{00000000-0005-0000-0000-000066080000}"/>
    <cellStyle name="Euro 21" xfId="1686" xr:uid="{00000000-0005-0000-0000-000067080000}"/>
    <cellStyle name="Euro 22" xfId="3630" xr:uid="{00000000-0005-0000-0000-000068080000}"/>
    <cellStyle name="Euro 3" xfId="1687" xr:uid="{00000000-0005-0000-0000-000069080000}"/>
    <cellStyle name="Euro 3 2" xfId="1688" xr:uid="{00000000-0005-0000-0000-00006A080000}"/>
    <cellStyle name="Euro 3 3" xfId="1689" xr:uid="{00000000-0005-0000-0000-00006B080000}"/>
    <cellStyle name="Euro 3 4" xfId="1690" xr:uid="{00000000-0005-0000-0000-00006C080000}"/>
    <cellStyle name="Euro 3 5" xfId="1691" xr:uid="{00000000-0005-0000-0000-00006D080000}"/>
    <cellStyle name="Euro 3 6" xfId="1692" xr:uid="{00000000-0005-0000-0000-00006E080000}"/>
    <cellStyle name="Euro 3 7" xfId="1693" xr:uid="{00000000-0005-0000-0000-00006F080000}"/>
    <cellStyle name="Euro 3 8" xfId="3634" xr:uid="{00000000-0005-0000-0000-000070080000}"/>
    <cellStyle name="Euro 4" xfId="1694" xr:uid="{00000000-0005-0000-0000-000071080000}"/>
    <cellStyle name="Euro 4 2" xfId="1695" xr:uid="{00000000-0005-0000-0000-000072080000}"/>
    <cellStyle name="Euro 4 3" xfId="1696" xr:uid="{00000000-0005-0000-0000-000073080000}"/>
    <cellStyle name="Euro 4 4" xfId="1697" xr:uid="{00000000-0005-0000-0000-000074080000}"/>
    <cellStyle name="Euro 4 5" xfId="1698" xr:uid="{00000000-0005-0000-0000-000075080000}"/>
    <cellStyle name="Euro 5" xfId="1699" xr:uid="{00000000-0005-0000-0000-000076080000}"/>
    <cellStyle name="Euro 5 2" xfId="1700" xr:uid="{00000000-0005-0000-0000-000077080000}"/>
    <cellStyle name="Euro 5 3" xfId="1701" xr:uid="{00000000-0005-0000-0000-000078080000}"/>
    <cellStyle name="Euro 5 4" xfId="1702" xr:uid="{00000000-0005-0000-0000-000079080000}"/>
    <cellStyle name="Euro 5 5" xfId="1703" xr:uid="{00000000-0005-0000-0000-00007A080000}"/>
    <cellStyle name="Euro 6" xfId="1704" xr:uid="{00000000-0005-0000-0000-00007B080000}"/>
    <cellStyle name="Euro 6 2" xfId="1705" xr:uid="{00000000-0005-0000-0000-00007C080000}"/>
    <cellStyle name="Euro 6 3" xfId="1706" xr:uid="{00000000-0005-0000-0000-00007D080000}"/>
    <cellStyle name="Euro 6 4" xfId="1707" xr:uid="{00000000-0005-0000-0000-00007E080000}"/>
    <cellStyle name="Euro 6 5" xfId="1708" xr:uid="{00000000-0005-0000-0000-00007F080000}"/>
    <cellStyle name="Euro 7" xfId="1709" xr:uid="{00000000-0005-0000-0000-000080080000}"/>
    <cellStyle name="Euro 7 2" xfId="1710" xr:uid="{00000000-0005-0000-0000-000081080000}"/>
    <cellStyle name="Euro 7 3" xfId="1711" xr:uid="{00000000-0005-0000-0000-000082080000}"/>
    <cellStyle name="Euro 7 4" xfId="1712" xr:uid="{00000000-0005-0000-0000-000083080000}"/>
    <cellStyle name="Euro 7 5" xfId="1713" xr:uid="{00000000-0005-0000-0000-000084080000}"/>
    <cellStyle name="Euro 8" xfId="1714" xr:uid="{00000000-0005-0000-0000-000085080000}"/>
    <cellStyle name="Euro 8 2" xfId="1715" xr:uid="{00000000-0005-0000-0000-000086080000}"/>
    <cellStyle name="Euro 8 3" xfId="1716" xr:uid="{00000000-0005-0000-0000-000087080000}"/>
    <cellStyle name="Euro 8 4" xfId="1717" xr:uid="{00000000-0005-0000-0000-000088080000}"/>
    <cellStyle name="Euro 8 5" xfId="1718" xr:uid="{00000000-0005-0000-0000-000089080000}"/>
    <cellStyle name="Euro 9" xfId="1719" xr:uid="{00000000-0005-0000-0000-00008A080000}"/>
    <cellStyle name="Euro 9 2" xfId="1720" xr:uid="{00000000-0005-0000-0000-00008B080000}"/>
    <cellStyle name="Euro 9 3" xfId="1721" xr:uid="{00000000-0005-0000-0000-00008C080000}"/>
    <cellStyle name="Euro 9 4" xfId="1722" xr:uid="{00000000-0005-0000-0000-00008D080000}"/>
    <cellStyle name="Euro 9 5" xfId="1723" xr:uid="{00000000-0005-0000-0000-00008E080000}"/>
    <cellStyle name="Euro_PROC" xfId="4319" xr:uid="{00000000-0005-0000-0000-00008F080000}"/>
    <cellStyle name="Explanatory Text 10" xfId="1724" xr:uid="{00000000-0005-0000-0000-000090080000}"/>
    <cellStyle name="Explanatory Text 2" xfId="1725" xr:uid="{00000000-0005-0000-0000-000091080000}"/>
    <cellStyle name="Explanatory Text 2 10" xfId="1726" xr:uid="{00000000-0005-0000-0000-000092080000}"/>
    <cellStyle name="Explanatory Text 2 11" xfId="1727" xr:uid="{00000000-0005-0000-0000-000093080000}"/>
    <cellStyle name="Explanatory Text 2 2" xfId="1728" xr:uid="{00000000-0005-0000-0000-000094080000}"/>
    <cellStyle name="Explanatory Text 2 3" xfId="1729" xr:uid="{00000000-0005-0000-0000-000095080000}"/>
    <cellStyle name="Explanatory Text 2 4" xfId="1730" xr:uid="{00000000-0005-0000-0000-000096080000}"/>
    <cellStyle name="Explanatory Text 2 5" xfId="1731" xr:uid="{00000000-0005-0000-0000-000097080000}"/>
    <cellStyle name="Explanatory Text 2 6" xfId="1732" xr:uid="{00000000-0005-0000-0000-000098080000}"/>
    <cellStyle name="Explanatory Text 2 7" xfId="1733" xr:uid="{00000000-0005-0000-0000-000099080000}"/>
    <cellStyle name="Explanatory Text 2 8" xfId="1734" xr:uid="{00000000-0005-0000-0000-00009A080000}"/>
    <cellStyle name="Explanatory Text 2 9" xfId="1735" xr:uid="{00000000-0005-0000-0000-00009B080000}"/>
    <cellStyle name="Explanatory Text 3" xfId="1736" xr:uid="{00000000-0005-0000-0000-00009C080000}"/>
    <cellStyle name="Explanatory Text 3 10" xfId="1737" xr:uid="{00000000-0005-0000-0000-00009D080000}"/>
    <cellStyle name="Explanatory Text 3 11" xfId="1738" xr:uid="{00000000-0005-0000-0000-00009E080000}"/>
    <cellStyle name="Explanatory Text 3 2" xfId="1739" xr:uid="{00000000-0005-0000-0000-00009F080000}"/>
    <cellStyle name="Explanatory Text 3 3" xfId="1740" xr:uid="{00000000-0005-0000-0000-0000A0080000}"/>
    <cellStyle name="Explanatory Text 3 4" xfId="1741" xr:uid="{00000000-0005-0000-0000-0000A1080000}"/>
    <cellStyle name="Explanatory Text 3 5" xfId="1742" xr:uid="{00000000-0005-0000-0000-0000A2080000}"/>
    <cellStyle name="Explanatory Text 3 6" xfId="1743" xr:uid="{00000000-0005-0000-0000-0000A3080000}"/>
    <cellStyle name="Explanatory Text 3 7" xfId="1744" xr:uid="{00000000-0005-0000-0000-0000A4080000}"/>
    <cellStyle name="Explanatory Text 3 8" xfId="1745" xr:uid="{00000000-0005-0000-0000-0000A5080000}"/>
    <cellStyle name="Explanatory Text 3 9" xfId="1746" xr:uid="{00000000-0005-0000-0000-0000A6080000}"/>
    <cellStyle name="Explanatory Text 4" xfId="1747" xr:uid="{00000000-0005-0000-0000-0000A7080000}"/>
    <cellStyle name="Explanatory Text 4 10" xfId="1748" xr:uid="{00000000-0005-0000-0000-0000A8080000}"/>
    <cellStyle name="Explanatory Text 4 11" xfId="1749" xr:uid="{00000000-0005-0000-0000-0000A9080000}"/>
    <cellStyle name="Explanatory Text 4 2" xfId="1750" xr:uid="{00000000-0005-0000-0000-0000AA080000}"/>
    <cellStyle name="Explanatory Text 4 3" xfId="1751" xr:uid="{00000000-0005-0000-0000-0000AB080000}"/>
    <cellStyle name="Explanatory Text 4 4" xfId="1752" xr:uid="{00000000-0005-0000-0000-0000AC080000}"/>
    <cellStyle name="Explanatory Text 4 5" xfId="1753" xr:uid="{00000000-0005-0000-0000-0000AD080000}"/>
    <cellStyle name="Explanatory Text 4 6" xfId="1754" xr:uid="{00000000-0005-0000-0000-0000AE080000}"/>
    <cellStyle name="Explanatory Text 4 7" xfId="1755" xr:uid="{00000000-0005-0000-0000-0000AF080000}"/>
    <cellStyle name="Explanatory Text 4 8" xfId="1756" xr:uid="{00000000-0005-0000-0000-0000B0080000}"/>
    <cellStyle name="Explanatory Text 4 9" xfId="1757" xr:uid="{00000000-0005-0000-0000-0000B1080000}"/>
    <cellStyle name="Explanatory Text 5" xfId="1758" xr:uid="{00000000-0005-0000-0000-0000B2080000}"/>
    <cellStyle name="Explanatory Text 5 10" xfId="1759" xr:uid="{00000000-0005-0000-0000-0000B3080000}"/>
    <cellStyle name="Explanatory Text 5 11" xfId="1760" xr:uid="{00000000-0005-0000-0000-0000B4080000}"/>
    <cellStyle name="Explanatory Text 5 2" xfId="1761" xr:uid="{00000000-0005-0000-0000-0000B5080000}"/>
    <cellStyle name="Explanatory Text 5 3" xfId="1762" xr:uid="{00000000-0005-0000-0000-0000B6080000}"/>
    <cellStyle name="Explanatory Text 5 4" xfId="1763" xr:uid="{00000000-0005-0000-0000-0000B7080000}"/>
    <cellStyle name="Explanatory Text 5 5" xfId="1764" xr:uid="{00000000-0005-0000-0000-0000B8080000}"/>
    <cellStyle name="Explanatory Text 5 6" xfId="1765" xr:uid="{00000000-0005-0000-0000-0000B9080000}"/>
    <cellStyle name="Explanatory Text 5 7" xfId="1766" xr:uid="{00000000-0005-0000-0000-0000BA080000}"/>
    <cellStyle name="Explanatory Text 5 8" xfId="1767" xr:uid="{00000000-0005-0000-0000-0000BB080000}"/>
    <cellStyle name="Explanatory Text 5 9" xfId="1768" xr:uid="{00000000-0005-0000-0000-0000BC080000}"/>
    <cellStyle name="Explanatory Text 6" xfId="1769" xr:uid="{00000000-0005-0000-0000-0000BD080000}"/>
    <cellStyle name="Explanatory Text 6 10" xfId="1770" xr:uid="{00000000-0005-0000-0000-0000BE080000}"/>
    <cellStyle name="Explanatory Text 6 11" xfId="1771" xr:uid="{00000000-0005-0000-0000-0000BF080000}"/>
    <cellStyle name="Explanatory Text 6 2" xfId="1772" xr:uid="{00000000-0005-0000-0000-0000C0080000}"/>
    <cellStyle name="Explanatory Text 6 3" xfId="1773" xr:uid="{00000000-0005-0000-0000-0000C1080000}"/>
    <cellStyle name="Explanatory Text 6 4" xfId="1774" xr:uid="{00000000-0005-0000-0000-0000C2080000}"/>
    <cellStyle name="Explanatory Text 6 5" xfId="1775" xr:uid="{00000000-0005-0000-0000-0000C3080000}"/>
    <cellStyle name="Explanatory Text 6 6" xfId="1776" xr:uid="{00000000-0005-0000-0000-0000C4080000}"/>
    <cellStyle name="Explanatory Text 6 7" xfId="1777" xr:uid="{00000000-0005-0000-0000-0000C5080000}"/>
    <cellStyle name="Explanatory Text 6 8" xfId="1778" xr:uid="{00000000-0005-0000-0000-0000C6080000}"/>
    <cellStyle name="Explanatory Text 6 9" xfId="1779" xr:uid="{00000000-0005-0000-0000-0000C7080000}"/>
    <cellStyle name="Explanatory Text 7" xfId="1780" xr:uid="{00000000-0005-0000-0000-0000C8080000}"/>
    <cellStyle name="Explanatory Text 8" xfId="1781" xr:uid="{00000000-0005-0000-0000-0000C9080000}"/>
    <cellStyle name="Explanatory Text 9" xfId="1782" xr:uid="{00000000-0005-0000-0000-0000CA080000}"/>
    <cellStyle name="Ezres_vegleges_en" xfId="35" xr:uid="{00000000-0005-0000-0000-0000CB080000}"/>
    <cellStyle name="Figyelmeztetés" xfId="36" xr:uid="{00000000-0005-0000-0000-0000CC080000}"/>
    <cellStyle name="Float" xfId="1783" xr:uid="{00000000-0005-0000-0000-0000CD080000}"/>
    <cellStyle name="Float 2" xfId="1784" xr:uid="{00000000-0005-0000-0000-0000CE080000}"/>
    <cellStyle name="Good 10" xfId="1785" xr:uid="{00000000-0005-0000-0000-0000CF080000}"/>
    <cellStyle name="Good 2" xfId="1786" xr:uid="{00000000-0005-0000-0000-0000D0080000}"/>
    <cellStyle name="Good 2 10" xfId="1787" xr:uid="{00000000-0005-0000-0000-0000D1080000}"/>
    <cellStyle name="Good 2 11" xfId="1788" xr:uid="{00000000-0005-0000-0000-0000D2080000}"/>
    <cellStyle name="Good 2 2" xfId="1789" xr:uid="{00000000-0005-0000-0000-0000D3080000}"/>
    <cellStyle name="Good 2 3" xfId="1790" xr:uid="{00000000-0005-0000-0000-0000D4080000}"/>
    <cellStyle name="Good 2 4" xfId="1791" xr:uid="{00000000-0005-0000-0000-0000D5080000}"/>
    <cellStyle name="Good 2 5" xfId="1792" xr:uid="{00000000-0005-0000-0000-0000D6080000}"/>
    <cellStyle name="Good 2 6" xfId="1793" xr:uid="{00000000-0005-0000-0000-0000D7080000}"/>
    <cellStyle name="Good 2 7" xfId="1794" xr:uid="{00000000-0005-0000-0000-0000D8080000}"/>
    <cellStyle name="Good 2 8" xfId="1795" xr:uid="{00000000-0005-0000-0000-0000D9080000}"/>
    <cellStyle name="Good 2 9" xfId="1796" xr:uid="{00000000-0005-0000-0000-0000DA080000}"/>
    <cellStyle name="Good 3" xfId="1797" xr:uid="{00000000-0005-0000-0000-0000DB080000}"/>
    <cellStyle name="Good 3 10" xfId="1798" xr:uid="{00000000-0005-0000-0000-0000DC080000}"/>
    <cellStyle name="Good 3 11" xfId="1799" xr:uid="{00000000-0005-0000-0000-0000DD080000}"/>
    <cellStyle name="Good 3 2" xfId="1800" xr:uid="{00000000-0005-0000-0000-0000DE080000}"/>
    <cellStyle name="Good 3 3" xfId="1801" xr:uid="{00000000-0005-0000-0000-0000DF080000}"/>
    <cellStyle name="Good 3 4" xfId="1802" xr:uid="{00000000-0005-0000-0000-0000E0080000}"/>
    <cellStyle name="Good 3 5" xfId="1803" xr:uid="{00000000-0005-0000-0000-0000E1080000}"/>
    <cellStyle name="Good 3 6" xfId="1804" xr:uid="{00000000-0005-0000-0000-0000E2080000}"/>
    <cellStyle name="Good 3 7" xfId="1805" xr:uid="{00000000-0005-0000-0000-0000E3080000}"/>
    <cellStyle name="Good 3 8" xfId="1806" xr:uid="{00000000-0005-0000-0000-0000E4080000}"/>
    <cellStyle name="Good 3 9" xfId="1807" xr:uid="{00000000-0005-0000-0000-0000E5080000}"/>
    <cellStyle name="Good 4" xfId="1808" xr:uid="{00000000-0005-0000-0000-0000E6080000}"/>
    <cellStyle name="Good 4 10" xfId="1809" xr:uid="{00000000-0005-0000-0000-0000E7080000}"/>
    <cellStyle name="Good 4 11" xfId="1810" xr:uid="{00000000-0005-0000-0000-0000E8080000}"/>
    <cellStyle name="Good 4 2" xfId="1811" xr:uid="{00000000-0005-0000-0000-0000E9080000}"/>
    <cellStyle name="Good 4 3" xfId="1812" xr:uid="{00000000-0005-0000-0000-0000EA080000}"/>
    <cellStyle name="Good 4 4" xfId="1813" xr:uid="{00000000-0005-0000-0000-0000EB080000}"/>
    <cellStyle name="Good 4 5" xfId="1814" xr:uid="{00000000-0005-0000-0000-0000EC080000}"/>
    <cellStyle name="Good 4 6" xfId="1815" xr:uid="{00000000-0005-0000-0000-0000ED080000}"/>
    <cellStyle name="Good 4 7" xfId="1816" xr:uid="{00000000-0005-0000-0000-0000EE080000}"/>
    <cellStyle name="Good 4 8" xfId="1817" xr:uid="{00000000-0005-0000-0000-0000EF080000}"/>
    <cellStyle name="Good 4 9" xfId="1818" xr:uid="{00000000-0005-0000-0000-0000F0080000}"/>
    <cellStyle name="Good 5" xfId="1819" xr:uid="{00000000-0005-0000-0000-0000F1080000}"/>
    <cellStyle name="Good 5 10" xfId="1820" xr:uid="{00000000-0005-0000-0000-0000F2080000}"/>
    <cellStyle name="Good 5 11" xfId="1821" xr:uid="{00000000-0005-0000-0000-0000F3080000}"/>
    <cellStyle name="Good 5 2" xfId="1822" xr:uid="{00000000-0005-0000-0000-0000F4080000}"/>
    <cellStyle name="Good 5 3" xfId="1823" xr:uid="{00000000-0005-0000-0000-0000F5080000}"/>
    <cellStyle name="Good 5 4" xfId="1824" xr:uid="{00000000-0005-0000-0000-0000F6080000}"/>
    <cellStyle name="Good 5 5" xfId="1825" xr:uid="{00000000-0005-0000-0000-0000F7080000}"/>
    <cellStyle name="Good 5 6" xfId="1826" xr:uid="{00000000-0005-0000-0000-0000F8080000}"/>
    <cellStyle name="Good 5 7" xfId="1827" xr:uid="{00000000-0005-0000-0000-0000F9080000}"/>
    <cellStyle name="Good 5 8" xfId="1828" xr:uid="{00000000-0005-0000-0000-0000FA080000}"/>
    <cellStyle name="Good 5 9" xfId="1829" xr:uid="{00000000-0005-0000-0000-0000FB080000}"/>
    <cellStyle name="Good 6" xfId="1830" xr:uid="{00000000-0005-0000-0000-0000FC080000}"/>
    <cellStyle name="Good 6 10" xfId="1831" xr:uid="{00000000-0005-0000-0000-0000FD080000}"/>
    <cellStyle name="Good 6 11" xfId="1832" xr:uid="{00000000-0005-0000-0000-0000FE080000}"/>
    <cellStyle name="Good 6 2" xfId="1833" xr:uid="{00000000-0005-0000-0000-0000FF080000}"/>
    <cellStyle name="Good 6 3" xfId="1834" xr:uid="{00000000-0005-0000-0000-000000090000}"/>
    <cellStyle name="Good 6 4" xfId="1835" xr:uid="{00000000-0005-0000-0000-000001090000}"/>
    <cellStyle name="Good 6 5" xfId="1836" xr:uid="{00000000-0005-0000-0000-000002090000}"/>
    <cellStyle name="Good 6 6" xfId="1837" xr:uid="{00000000-0005-0000-0000-000003090000}"/>
    <cellStyle name="Good 6 7" xfId="1838" xr:uid="{00000000-0005-0000-0000-000004090000}"/>
    <cellStyle name="Good 6 8" xfId="1839" xr:uid="{00000000-0005-0000-0000-000005090000}"/>
    <cellStyle name="Good 6 9" xfId="1840" xr:uid="{00000000-0005-0000-0000-000006090000}"/>
    <cellStyle name="Good 7" xfId="1841" xr:uid="{00000000-0005-0000-0000-000007090000}"/>
    <cellStyle name="Good 8" xfId="1842" xr:uid="{00000000-0005-0000-0000-000008090000}"/>
    <cellStyle name="Good 9" xfId="1843" xr:uid="{00000000-0005-0000-0000-000009090000}"/>
    <cellStyle name="Heading" xfId="55" xr:uid="{00000000-0005-0000-0000-00000A090000}"/>
    <cellStyle name="Heading 1 10" xfId="1844" xr:uid="{00000000-0005-0000-0000-00000B090000}"/>
    <cellStyle name="Heading 1 2" xfId="1845" xr:uid="{00000000-0005-0000-0000-00000C090000}"/>
    <cellStyle name="Heading 1 2 10" xfId="1846" xr:uid="{00000000-0005-0000-0000-00000D090000}"/>
    <cellStyle name="Heading 1 2 11" xfId="1847" xr:uid="{00000000-0005-0000-0000-00000E090000}"/>
    <cellStyle name="Heading 1 2 2" xfId="1848" xr:uid="{00000000-0005-0000-0000-00000F090000}"/>
    <cellStyle name="Heading 1 2 3" xfId="1849" xr:uid="{00000000-0005-0000-0000-000010090000}"/>
    <cellStyle name="Heading 1 2 4" xfId="1850" xr:uid="{00000000-0005-0000-0000-000011090000}"/>
    <cellStyle name="Heading 1 2 5" xfId="1851" xr:uid="{00000000-0005-0000-0000-000012090000}"/>
    <cellStyle name="Heading 1 2 6" xfId="1852" xr:uid="{00000000-0005-0000-0000-000013090000}"/>
    <cellStyle name="Heading 1 2 7" xfId="1853" xr:uid="{00000000-0005-0000-0000-000014090000}"/>
    <cellStyle name="Heading 1 2 8" xfId="1854" xr:uid="{00000000-0005-0000-0000-000015090000}"/>
    <cellStyle name="Heading 1 2 9" xfId="1855" xr:uid="{00000000-0005-0000-0000-000016090000}"/>
    <cellStyle name="Heading 1 3" xfId="1856" xr:uid="{00000000-0005-0000-0000-000017090000}"/>
    <cellStyle name="Heading 1 3 10" xfId="1857" xr:uid="{00000000-0005-0000-0000-000018090000}"/>
    <cellStyle name="Heading 1 3 11" xfId="1858" xr:uid="{00000000-0005-0000-0000-000019090000}"/>
    <cellStyle name="Heading 1 3 2" xfId="1859" xr:uid="{00000000-0005-0000-0000-00001A090000}"/>
    <cellStyle name="Heading 1 3 3" xfId="1860" xr:uid="{00000000-0005-0000-0000-00001B090000}"/>
    <cellStyle name="Heading 1 3 4" xfId="1861" xr:uid="{00000000-0005-0000-0000-00001C090000}"/>
    <cellStyle name="Heading 1 3 5" xfId="1862" xr:uid="{00000000-0005-0000-0000-00001D090000}"/>
    <cellStyle name="Heading 1 3 6" xfId="1863" xr:uid="{00000000-0005-0000-0000-00001E090000}"/>
    <cellStyle name="Heading 1 3 7" xfId="1864" xr:uid="{00000000-0005-0000-0000-00001F090000}"/>
    <cellStyle name="Heading 1 3 8" xfId="1865" xr:uid="{00000000-0005-0000-0000-000020090000}"/>
    <cellStyle name="Heading 1 3 9" xfId="1866" xr:uid="{00000000-0005-0000-0000-000021090000}"/>
    <cellStyle name="Heading 1 4" xfId="1867" xr:uid="{00000000-0005-0000-0000-000022090000}"/>
    <cellStyle name="Heading 1 4 10" xfId="1868" xr:uid="{00000000-0005-0000-0000-000023090000}"/>
    <cellStyle name="Heading 1 4 11" xfId="1869" xr:uid="{00000000-0005-0000-0000-000024090000}"/>
    <cellStyle name="Heading 1 4 2" xfId="1870" xr:uid="{00000000-0005-0000-0000-000025090000}"/>
    <cellStyle name="Heading 1 4 3" xfId="1871" xr:uid="{00000000-0005-0000-0000-000026090000}"/>
    <cellStyle name="Heading 1 4 4" xfId="1872" xr:uid="{00000000-0005-0000-0000-000027090000}"/>
    <cellStyle name="Heading 1 4 5" xfId="1873" xr:uid="{00000000-0005-0000-0000-000028090000}"/>
    <cellStyle name="Heading 1 4 6" xfId="1874" xr:uid="{00000000-0005-0000-0000-000029090000}"/>
    <cellStyle name="Heading 1 4 7" xfId="1875" xr:uid="{00000000-0005-0000-0000-00002A090000}"/>
    <cellStyle name="Heading 1 4 8" xfId="1876" xr:uid="{00000000-0005-0000-0000-00002B090000}"/>
    <cellStyle name="Heading 1 4 9" xfId="1877" xr:uid="{00000000-0005-0000-0000-00002C090000}"/>
    <cellStyle name="Heading 1 5" xfId="1878" xr:uid="{00000000-0005-0000-0000-00002D090000}"/>
    <cellStyle name="Heading 1 5 10" xfId="1879" xr:uid="{00000000-0005-0000-0000-00002E090000}"/>
    <cellStyle name="Heading 1 5 11" xfId="1880" xr:uid="{00000000-0005-0000-0000-00002F090000}"/>
    <cellStyle name="Heading 1 5 2" xfId="1881" xr:uid="{00000000-0005-0000-0000-000030090000}"/>
    <cellStyle name="Heading 1 5 3" xfId="1882" xr:uid="{00000000-0005-0000-0000-000031090000}"/>
    <cellStyle name="Heading 1 5 4" xfId="1883" xr:uid="{00000000-0005-0000-0000-000032090000}"/>
    <cellStyle name="Heading 1 5 5" xfId="1884" xr:uid="{00000000-0005-0000-0000-000033090000}"/>
    <cellStyle name="Heading 1 5 6" xfId="1885" xr:uid="{00000000-0005-0000-0000-000034090000}"/>
    <cellStyle name="Heading 1 5 7" xfId="1886" xr:uid="{00000000-0005-0000-0000-000035090000}"/>
    <cellStyle name="Heading 1 5 8" xfId="1887" xr:uid="{00000000-0005-0000-0000-000036090000}"/>
    <cellStyle name="Heading 1 5 9" xfId="1888" xr:uid="{00000000-0005-0000-0000-000037090000}"/>
    <cellStyle name="Heading 1 6" xfId="1889" xr:uid="{00000000-0005-0000-0000-000038090000}"/>
    <cellStyle name="Heading 1 6 10" xfId="1890" xr:uid="{00000000-0005-0000-0000-000039090000}"/>
    <cellStyle name="Heading 1 6 11" xfId="1891" xr:uid="{00000000-0005-0000-0000-00003A090000}"/>
    <cellStyle name="Heading 1 6 2" xfId="1892" xr:uid="{00000000-0005-0000-0000-00003B090000}"/>
    <cellStyle name="Heading 1 6 3" xfId="1893" xr:uid="{00000000-0005-0000-0000-00003C090000}"/>
    <cellStyle name="Heading 1 6 4" xfId="1894" xr:uid="{00000000-0005-0000-0000-00003D090000}"/>
    <cellStyle name="Heading 1 6 5" xfId="1895" xr:uid="{00000000-0005-0000-0000-00003E090000}"/>
    <cellStyle name="Heading 1 6 6" xfId="1896" xr:uid="{00000000-0005-0000-0000-00003F090000}"/>
    <cellStyle name="Heading 1 6 7" xfId="1897" xr:uid="{00000000-0005-0000-0000-000040090000}"/>
    <cellStyle name="Heading 1 6 8" xfId="1898" xr:uid="{00000000-0005-0000-0000-000041090000}"/>
    <cellStyle name="Heading 1 6 9" xfId="1899" xr:uid="{00000000-0005-0000-0000-000042090000}"/>
    <cellStyle name="Heading 1 7" xfId="1900" xr:uid="{00000000-0005-0000-0000-000043090000}"/>
    <cellStyle name="Heading 1 8" xfId="1901" xr:uid="{00000000-0005-0000-0000-000044090000}"/>
    <cellStyle name="Heading 1 9" xfId="1902" xr:uid="{00000000-0005-0000-0000-000045090000}"/>
    <cellStyle name="Heading 2 10" xfId="1903" xr:uid="{00000000-0005-0000-0000-000046090000}"/>
    <cellStyle name="Heading 2 2" xfId="1904" xr:uid="{00000000-0005-0000-0000-000047090000}"/>
    <cellStyle name="Heading 2 2 10" xfId="1905" xr:uid="{00000000-0005-0000-0000-000048090000}"/>
    <cellStyle name="Heading 2 2 11" xfId="1906" xr:uid="{00000000-0005-0000-0000-000049090000}"/>
    <cellStyle name="Heading 2 2 2" xfId="1907" xr:uid="{00000000-0005-0000-0000-00004A090000}"/>
    <cellStyle name="Heading 2 2 3" xfId="1908" xr:uid="{00000000-0005-0000-0000-00004B090000}"/>
    <cellStyle name="Heading 2 2 4" xfId="1909" xr:uid="{00000000-0005-0000-0000-00004C090000}"/>
    <cellStyle name="Heading 2 2 5" xfId="1910" xr:uid="{00000000-0005-0000-0000-00004D090000}"/>
    <cellStyle name="Heading 2 2 6" xfId="1911" xr:uid="{00000000-0005-0000-0000-00004E090000}"/>
    <cellStyle name="Heading 2 2 7" xfId="1912" xr:uid="{00000000-0005-0000-0000-00004F090000}"/>
    <cellStyle name="Heading 2 2 8" xfId="1913" xr:uid="{00000000-0005-0000-0000-000050090000}"/>
    <cellStyle name="Heading 2 2 9" xfId="1914" xr:uid="{00000000-0005-0000-0000-000051090000}"/>
    <cellStyle name="Heading 2 3" xfId="1915" xr:uid="{00000000-0005-0000-0000-000052090000}"/>
    <cellStyle name="Heading 2 3 10" xfId="1916" xr:uid="{00000000-0005-0000-0000-000053090000}"/>
    <cellStyle name="Heading 2 3 11" xfId="1917" xr:uid="{00000000-0005-0000-0000-000054090000}"/>
    <cellStyle name="Heading 2 3 2" xfId="1918" xr:uid="{00000000-0005-0000-0000-000055090000}"/>
    <cellStyle name="Heading 2 3 3" xfId="1919" xr:uid="{00000000-0005-0000-0000-000056090000}"/>
    <cellStyle name="Heading 2 3 4" xfId="1920" xr:uid="{00000000-0005-0000-0000-000057090000}"/>
    <cellStyle name="Heading 2 3 5" xfId="1921" xr:uid="{00000000-0005-0000-0000-000058090000}"/>
    <cellStyle name="Heading 2 3 6" xfId="1922" xr:uid="{00000000-0005-0000-0000-000059090000}"/>
    <cellStyle name="Heading 2 3 7" xfId="1923" xr:uid="{00000000-0005-0000-0000-00005A090000}"/>
    <cellStyle name="Heading 2 3 8" xfId="1924" xr:uid="{00000000-0005-0000-0000-00005B090000}"/>
    <cellStyle name="Heading 2 3 9" xfId="1925" xr:uid="{00000000-0005-0000-0000-00005C090000}"/>
    <cellStyle name="Heading 2 4" xfId="1926" xr:uid="{00000000-0005-0000-0000-00005D090000}"/>
    <cellStyle name="Heading 2 4 10" xfId="1927" xr:uid="{00000000-0005-0000-0000-00005E090000}"/>
    <cellStyle name="Heading 2 4 11" xfId="1928" xr:uid="{00000000-0005-0000-0000-00005F090000}"/>
    <cellStyle name="Heading 2 4 2" xfId="1929" xr:uid="{00000000-0005-0000-0000-000060090000}"/>
    <cellStyle name="Heading 2 4 3" xfId="1930" xr:uid="{00000000-0005-0000-0000-000061090000}"/>
    <cellStyle name="Heading 2 4 4" xfId="1931" xr:uid="{00000000-0005-0000-0000-000062090000}"/>
    <cellStyle name="Heading 2 4 5" xfId="1932" xr:uid="{00000000-0005-0000-0000-000063090000}"/>
    <cellStyle name="Heading 2 4 6" xfId="1933" xr:uid="{00000000-0005-0000-0000-000064090000}"/>
    <cellStyle name="Heading 2 4 7" xfId="1934" xr:uid="{00000000-0005-0000-0000-000065090000}"/>
    <cellStyle name="Heading 2 4 8" xfId="1935" xr:uid="{00000000-0005-0000-0000-000066090000}"/>
    <cellStyle name="Heading 2 4 9" xfId="1936" xr:uid="{00000000-0005-0000-0000-000067090000}"/>
    <cellStyle name="Heading 2 5" xfId="1937" xr:uid="{00000000-0005-0000-0000-000068090000}"/>
    <cellStyle name="Heading 2 5 10" xfId="1938" xr:uid="{00000000-0005-0000-0000-000069090000}"/>
    <cellStyle name="Heading 2 5 11" xfId="1939" xr:uid="{00000000-0005-0000-0000-00006A090000}"/>
    <cellStyle name="Heading 2 5 2" xfId="1940" xr:uid="{00000000-0005-0000-0000-00006B090000}"/>
    <cellStyle name="Heading 2 5 3" xfId="1941" xr:uid="{00000000-0005-0000-0000-00006C090000}"/>
    <cellStyle name="Heading 2 5 4" xfId="1942" xr:uid="{00000000-0005-0000-0000-00006D090000}"/>
    <cellStyle name="Heading 2 5 5" xfId="1943" xr:uid="{00000000-0005-0000-0000-00006E090000}"/>
    <cellStyle name="Heading 2 5 6" xfId="1944" xr:uid="{00000000-0005-0000-0000-00006F090000}"/>
    <cellStyle name="Heading 2 5 7" xfId="1945" xr:uid="{00000000-0005-0000-0000-000070090000}"/>
    <cellStyle name="Heading 2 5 8" xfId="1946" xr:uid="{00000000-0005-0000-0000-000071090000}"/>
    <cellStyle name="Heading 2 5 9" xfId="1947" xr:uid="{00000000-0005-0000-0000-000072090000}"/>
    <cellStyle name="Heading 2 6" xfId="1948" xr:uid="{00000000-0005-0000-0000-000073090000}"/>
    <cellStyle name="Heading 2 6 10" xfId="1949" xr:uid="{00000000-0005-0000-0000-000074090000}"/>
    <cellStyle name="Heading 2 6 11" xfId="1950" xr:uid="{00000000-0005-0000-0000-000075090000}"/>
    <cellStyle name="Heading 2 6 2" xfId="1951" xr:uid="{00000000-0005-0000-0000-000076090000}"/>
    <cellStyle name="Heading 2 6 3" xfId="1952" xr:uid="{00000000-0005-0000-0000-000077090000}"/>
    <cellStyle name="Heading 2 6 4" xfId="1953" xr:uid="{00000000-0005-0000-0000-000078090000}"/>
    <cellStyle name="Heading 2 6 5" xfId="1954" xr:uid="{00000000-0005-0000-0000-000079090000}"/>
    <cellStyle name="Heading 2 6 6" xfId="1955" xr:uid="{00000000-0005-0000-0000-00007A090000}"/>
    <cellStyle name="Heading 2 6 7" xfId="1956" xr:uid="{00000000-0005-0000-0000-00007B090000}"/>
    <cellStyle name="Heading 2 6 8" xfId="1957" xr:uid="{00000000-0005-0000-0000-00007C090000}"/>
    <cellStyle name="Heading 2 6 9" xfId="1958" xr:uid="{00000000-0005-0000-0000-00007D090000}"/>
    <cellStyle name="Heading 2 7" xfId="1959" xr:uid="{00000000-0005-0000-0000-00007E090000}"/>
    <cellStyle name="Heading 2 8" xfId="1960" xr:uid="{00000000-0005-0000-0000-00007F090000}"/>
    <cellStyle name="Heading 2 9" xfId="1961" xr:uid="{00000000-0005-0000-0000-000080090000}"/>
    <cellStyle name="Heading 3 10" xfId="1962" xr:uid="{00000000-0005-0000-0000-000081090000}"/>
    <cellStyle name="Heading 3 2" xfId="1963" xr:uid="{00000000-0005-0000-0000-000082090000}"/>
    <cellStyle name="Heading 3 2 10" xfId="1964" xr:uid="{00000000-0005-0000-0000-000083090000}"/>
    <cellStyle name="Heading 3 2 11" xfId="1965" xr:uid="{00000000-0005-0000-0000-000084090000}"/>
    <cellStyle name="Heading 3 2 2" xfId="1966" xr:uid="{00000000-0005-0000-0000-000085090000}"/>
    <cellStyle name="Heading 3 2 3" xfId="1967" xr:uid="{00000000-0005-0000-0000-000086090000}"/>
    <cellStyle name="Heading 3 2 4" xfId="1968" xr:uid="{00000000-0005-0000-0000-000087090000}"/>
    <cellStyle name="Heading 3 2 5" xfId="1969" xr:uid="{00000000-0005-0000-0000-000088090000}"/>
    <cellStyle name="Heading 3 2 6" xfId="1970" xr:uid="{00000000-0005-0000-0000-000089090000}"/>
    <cellStyle name="Heading 3 2 7" xfId="1971" xr:uid="{00000000-0005-0000-0000-00008A090000}"/>
    <cellStyle name="Heading 3 2 8" xfId="1972" xr:uid="{00000000-0005-0000-0000-00008B090000}"/>
    <cellStyle name="Heading 3 2 9" xfId="1973" xr:uid="{00000000-0005-0000-0000-00008C090000}"/>
    <cellStyle name="Heading 3 3" xfId="1974" xr:uid="{00000000-0005-0000-0000-00008D090000}"/>
    <cellStyle name="Heading 3 3 10" xfId="1975" xr:uid="{00000000-0005-0000-0000-00008E090000}"/>
    <cellStyle name="Heading 3 3 11" xfId="1976" xr:uid="{00000000-0005-0000-0000-00008F090000}"/>
    <cellStyle name="Heading 3 3 2" xfId="1977" xr:uid="{00000000-0005-0000-0000-000090090000}"/>
    <cellStyle name="Heading 3 3 3" xfId="1978" xr:uid="{00000000-0005-0000-0000-000091090000}"/>
    <cellStyle name="Heading 3 3 4" xfId="1979" xr:uid="{00000000-0005-0000-0000-000092090000}"/>
    <cellStyle name="Heading 3 3 5" xfId="1980" xr:uid="{00000000-0005-0000-0000-000093090000}"/>
    <cellStyle name="Heading 3 3 6" xfId="1981" xr:uid="{00000000-0005-0000-0000-000094090000}"/>
    <cellStyle name="Heading 3 3 7" xfId="1982" xr:uid="{00000000-0005-0000-0000-000095090000}"/>
    <cellStyle name="Heading 3 3 8" xfId="1983" xr:uid="{00000000-0005-0000-0000-000096090000}"/>
    <cellStyle name="Heading 3 3 9" xfId="1984" xr:uid="{00000000-0005-0000-0000-000097090000}"/>
    <cellStyle name="Heading 3 4" xfId="1985" xr:uid="{00000000-0005-0000-0000-000098090000}"/>
    <cellStyle name="Heading 3 4 10" xfId="1986" xr:uid="{00000000-0005-0000-0000-000099090000}"/>
    <cellStyle name="Heading 3 4 11" xfId="1987" xr:uid="{00000000-0005-0000-0000-00009A090000}"/>
    <cellStyle name="Heading 3 4 2" xfId="1988" xr:uid="{00000000-0005-0000-0000-00009B090000}"/>
    <cellStyle name="Heading 3 4 3" xfId="1989" xr:uid="{00000000-0005-0000-0000-00009C090000}"/>
    <cellStyle name="Heading 3 4 4" xfId="1990" xr:uid="{00000000-0005-0000-0000-00009D090000}"/>
    <cellStyle name="Heading 3 4 5" xfId="1991" xr:uid="{00000000-0005-0000-0000-00009E090000}"/>
    <cellStyle name="Heading 3 4 6" xfId="1992" xr:uid="{00000000-0005-0000-0000-00009F090000}"/>
    <cellStyle name="Heading 3 4 7" xfId="1993" xr:uid="{00000000-0005-0000-0000-0000A0090000}"/>
    <cellStyle name="Heading 3 4 8" xfId="1994" xr:uid="{00000000-0005-0000-0000-0000A1090000}"/>
    <cellStyle name="Heading 3 4 9" xfId="1995" xr:uid="{00000000-0005-0000-0000-0000A2090000}"/>
    <cellStyle name="Heading 3 5" xfId="1996" xr:uid="{00000000-0005-0000-0000-0000A3090000}"/>
    <cellStyle name="Heading 3 5 10" xfId="1997" xr:uid="{00000000-0005-0000-0000-0000A4090000}"/>
    <cellStyle name="Heading 3 5 11" xfId="1998" xr:uid="{00000000-0005-0000-0000-0000A5090000}"/>
    <cellStyle name="Heading 3 5 2" xfId="1999" xr:uid="{00000000-0005-0000-0000-0000A6090000}"/>
    <cellStyle name="Heading 3 5 3" xfId="2000" xr:uid="{00000000-0005-0000-0000-0000A7090000}"/>
    <cellStyle name="Heading 3 5 4" xfId="2001" xr:uid="{00000000-0005-0000-0000-0000A8090000}"/>
    <cellStyle name="Heading 3 5 5" xfId="2002" xr:uid="{00000000-0005-0000-0000-0000A9090000}"/>
    <cellStyle name="Heading 3 5 6" xfId="2003" xr:uid="{00000000-0005-0000-0000-0000AA090000}"/>
    <cellStyle name="Heading 3 5 7" xfId="2004" xr:uid="{00000000-0005-0000-0000-0000AB090000}"/>
    <cellStyle name="Heading 3 5 8" xfId="2005" xr:uid="{00000000-0005-0000-0000-0000AC090000}"/>
    <cellStyle name="Heading 3 5 9" xfId="2006" xr:uid="{00000000-0005-0000-0000-0000AD090000}"/>
    <cellStyle name="Heading 3 6" xfId="2007" xr:uid="{00000000-0005-0000-0000-0000AE090000}"/>
    <cellStyle name="Heading 3 6 10" xfId="2008" xr:uid="{00000000-0005-0000-0000-0000AF090000}"/>
    <cellStyle name="Heading 3 6 11" xfId="2009" xr:uid="{00000000-0005-0000-0000-0000B0090000}"/>
    <cellStyle name="Heading 3 6 2" xfId="2010" xr:uid="{00000000-0005-0000-0000-0000B1090000}"/>
    <cellStyle name="Heading 3 6 3" xfId="2011" xr:uid="{00000000-0005-0000-0000-0000B2090000}"/>
    <cellStyle name="Heading 3 6 4" xfId="2012" xr:uid="{00000000-0005-0000-0000-0000B3090000}"/>
    <cellStyle name="Heading 3 6 5" xfId="2013" xr:uid="{00000000-0005-0000-0000-0000B4090000}"/>
    <cellStyle name="Heading 3 6 6" xfId="2014" xr:uid="{00000000-0005-0000-0000-0000B5090000}"/>
    <cellStyle name="Heading 3 6 7" xfId="2015" xr:uid="{00000000-0005-0000-0000-0000B6090000}"/>
    <cellStyle name="Heading 3 6 8" xfId="2016" xr:uid="{00000000-0005-0000-0000-0000B7090000}"/>
    <cellStyle name="Heading 3 6 9" xfId="2017" xr:uid="{00000000-0005-0000-0000-0000B8090000}"/>
    <cellStyle name="Heading 3 7" xfId="2018" xr:uid="{00000000-0005-0000-0000-0000B9090000}"/>
    <cellStyle name="Heading 3 8" xfId="2019" xr:uid="{00000000-0005-0000-0000-0000BA090000}"/>
    <cellStyle name="Heading 3 9" xfId="2020" xr:uid="{00000000-0005-0000-0000-0000BB090000}"/>
    <cellStyle name="Heading 4 10" xfId="2021" xr:uid="{00000000-0005-0000-0000-0000BC090000}"/>
    <cellStyle name="Heading 4 2" xfId="2022" xr:uid="{00000000-0005-0000-0000-0000BD090000}"/>
    <cellStyle name="Heading 4 2 10" xfId="2023" xr:uid="{00000000-0005-0000-0000-0000BE090000}"/>
    <cellStyle name="Heading 4 2 11" xfId="2024" xr:uid="{00000000-0005-0000-0000-0000BF090000}"/>
    <cellStyle name="Heading 4 2 2" xfId="2025" xr:uid="{00000000-0005-0000-0000-0000C0090000}"/>
    <cellStyle name="Heading 4 2 3" xfId="2026" xr:uid="{00000000-0005-0000-0000-0000C1090000}"/>
    <cellStyle name="Heading 4 2 4" xfId="2027" xr:uid="{00000000-0005-0000-0000-0000C2090000}"/>
    <cellStyle name="Heading 4 2 5" xfId="2028" xr:uid="{00000000-0005-0000-0000-0000C3090000}"/>
    <cellStyle name="Heading 4 2 6" xfId="2029" xr:uid="{00000000-0005-0000-0000-0000C4090000}"/>
    <cellStyle name="Heading 4 2 7" xfId="2030" xr:uid="{00000000-0005-0000-0000-0000C5090000}"/>
    <cellStyle name="Heading 4 2 8" xfId="2031" xr:uid="{00000000-0005-0000-0000-0000C6090000}"/>
    <cellStyle name="Heading 4 2 9" xfId="2032" xr:uid="{00000000-0005-0000-0000-0000C7090000}"/>
    <cellStyle name="Heading 4 3" xfId="2033" xr:uid="{00000000-0005-0000-0000-0000C8090000}"/>
    <cellStyle name="Heading 4 3 10" xfId="2034" xr:uid="{00000000-0005-0000-0000-0000C9090000}"/>
    <cellStyle name="Heading 4 3 11" xfId="2035" xr:uid="{00000000-0005-0000-0000-0000CA090000}"/>
    <cellStyle name="Heading 4 3 2" xfId="2036" xr:uid="{00000000-0005-0000-0000-0000CB090000}"/>
    <cellStyle name="Heading 4 3 3" xfId="2037" xr:uid="{00000000-0005-0000-0000-0000CC090000}"/>
    <cellStyle name="Heading 4 3 4" xfId="2038" xr:uid="{00000000-0005-0000-0000-0000CD090000}"/>
    <cellStyle name="Heading 4 3 5" xfId="2039" xr:uid="{00000000-0005-0000-0000-0000CE090000}"/>
    <cellStyle name="Heading 4 3 6" xfId="2040" xr:uid="{00000000-0005-0000-0000-0000CF090000}"/>
    <cellStyle name="Heading 4 3 7" xfId="2041" xr:uid="{00000000-0005-0000-0000-0000D0090000}"/>
    <cellStyle name="Heading 4 3 8" xfId="2042" xr:uid="{00000000-0005-0000-0000-0000D1090000}"/>
    <cellStyle name="Heading 4 3 9" xfId="2043" xr:uid="{00000000-0005-0000-0000-0000D2090000}"/>
    <cellStyle name="Heading 4 4" xfId="2044" xr:uid="{00000000-0005-0000-0000-0000D3090000}"/>
    <cellStyle name="Heading 4 4 10" xfId="2045" xr:uid="{00000000-0005-0000-0000-0000D4090000}"/>
    <cellStyle name="Heading 4 4 11" xfId="2046" xr:uid="{00000000-0005-0000-0000-0000D5090000}"/>
    <cellStyle name="Heading 4 4 2" xfId="2047" xr:uid="{00000000-0005-0000-0000-0000D6090000}"/>
    <cellStyle name="Heading 4 4 3" xfId="2048" xr:uid="{00000000-0005-0000-0000-0000D7090000}"/>
    <cellStyle name="Heading 4 4 4" xfId="2049" xr:uid="{00000000-0005-0000-0000-0000D8090000}"/>
    <cellStyle name="Heading 4 4 5" xfId="2050" xr:uid="{00000000-0005-0000-0000-0000D9090000}"/>
    <cellStyle name="Heading 4 4 6" xfId="2051" xr:uid="{00000000-0005-0000-0000-0000DA090000}"/>
    <cellStyle name="Heading 4 4 7" xfId="2052" xr:uid="{00000000-0005-0000-0000-0000DB090000}"/>
    <cellStyle name="Heading 4 4 8" xfId="2053" xr:uid="{00000000-0005-0000-0000-0000DC090000}"/>
    <cellStyle name="Heading 4 4 9" xfId="2054" xr:uid="{00000000-0005-0000-0000-0000DD090000}"/>
    <cellStyle name="Heading 4 5" xfId="2055" xr:uid="{00000000-0005-0000-0000-0000DE090000}"/>
    <cellStyle name="Heading 4 5 10" xfId="2056" xr:uid="{00000000-0005-0000-0000-0000DF090000}"/>
    <cellStyle name="Heading 4 5 11" xfId="2057" xr:uid="{00000000-0005-0000-0000-0000E0090000}"/>
    <cellStyle name="Heading 4 5 2" xfId="2058" xr:uid="{00000000-0005-0000-0000-0000E1090000}"/>
    <cellStyle name="Heading 4 5 3" xfId="2059" xr:uid="{00000000-0005-0000-0000-0000E2090000}"/>
    <cellStyle name="Heading 4 5 4" xfId="2060" xr:uid="{00000000-0005-0000-0000-0000E3090000}"/>
    <cellStyle name="Heading 4 5 5" xfId="2061" xr:uid="{00000000-0005-0000-0000-0000E4090000}"/>
    <cellStyle name="Heading 4 5 6" xfId="2062" xr:uid="{00000000-0005-0000-0000-0000E5090000}"/>
    <cellStyle name="Heading 4 5 7" xfId="2063" xr:uid="{00000000-0005-0000-0000-0000E6090000}"/>
    <cellStyle name="Heading 4 5 8" xfId="2064" xr:uid="{00000000-0005-0000-0000-0000E7090000}"/>
    <cellStyle name="Heading 4 5 9" xfId="2065" xr:uid="{00000000-0005-0000-0000-0000E8090000}"/>
    <cellStyle name="Heading 4 6" xfId="2066" xr:uid="{00000000-0005-0000-0000-0000E9090000}"/>
    <cellStyle name="Heading 4 6 10" xfId="2067" xr:uid="{00000000-0005-0000-0000-0000EA090000}"/>
    <cellStyle name="Heading 4 6 11" xfId="2068" xr:uid="{00000000-0005-0000-0000-0000EB090000}"/>
    <cellStyle name="Heading 4 6 2" xfId="2069" xr:uid="{00000000-0005-0000-0000-0000EC090000}"/>
    <cellStyle name="Heading 4 6 3" xfId="2070" xr:uid="{00000000-0005-0000-0000-0000ED090000}"/>
    <cellStyle name="Heading 4 6 4" xfId="2071" xr:uid="{00000000-0005-0000-0000-0000EE090000}"/>
    <cellStyle name="Heading 4 6 5" xfId="2072" xr:uid="{00000000-0005-0000-0000-0000EF090000}"/>
    <cellStyle name="Heading 4 6 6" xfId="2073" xr:uid="{00000000-0005-0000-0000-0000F0090000}"/>
    <cellStyle name="Heading 4 6 7" xfId="2074" xr:uid="{00000000-0005-0000-0000-0000F1090000}"/>
    <cellStyle name="Heading 4 6 8" xfId="2075" xr:uid="{00000000-0005-0000-0000-0000F2090000}"/>
    <cellStyle name="Heading 4 6 9" xfId="2076" xr:uid="{00000000-0005-0000-0000-0000F3090000}"/>
    <cellStyle name="Heading 4 7" xfId="2077" xr:uid="{00000000-0005-0000-0000-0000F4090000}"/>
    <cellStyle name="Heading 4 8" xfId="2078" xr:uid="{00000000-0005-0000-0000-0000F5090000}"/>
    <cellStyle name="Heading 4 9" xfId="2079" xr:uid="{00000000-0005-0000-0000-0000F6090000}"/>
    <cellStyle name="Hivatkozott cella" xfId="37" xr:uid="{00000000-0005-0000-0000-0000F7090000}"/>
    <cellStyle name="Hyperlink" xfId="5517" builtinId="8"/>
    <cellStyle name="Hyperlink 2" xfId="2080" xr:uid="{00000000-0005-0000-0000-0000F8090000}"/>
    <cellStyle name="Hyperlink 2 2" xfId="2081" xr:uid="{00000000-0005-0000-0000-0000F9090000}"/>
    <cellStyle name="Input 10" xfId="2082" xr:uid="{00000000-0005-0000-0000-0000FA090000}"/>
    <cellStyle name="Input 10 2" xfId="3341" xr:uid="{00000000-0005-0000-0000-0000FB090000}"/>
    <cellStyle name="Input 10 2 2" xfId="4030" xr:uid="{00000000-0005-0000-0000-0000FC090000}"/>
    <cellStyle name="Input 10 2 2 2" xfId="4842" xr:uid="{00000000-0005-0000-0000-0000FD090000}"/>
    <cellStyle name="Input 10 2 2 3" xfId="5254" xr:uid="{00000000-0005-0000-0000-0000FE090000}"/>
    <cellStyle name="Input 10 3" xfId="3707" xr:uid="{00000000-0005-0000-0000-0000FF090000}"/>
    <cellStyle name="Input 10 3 2" xfId="4585" xr:uid="{00000000-0005-0000-0000-0000000A0000}"/>
    <cellStyle name="Input 10 3 3" xfId="4449" xr:uid="{00000000-0005-0000-0000-0000010A0000}"/>
    <cellStyle name="Input 2" xfId="2083" xr:uid="{00000000-0005-0000-0000-0000020A0000}"/>
    <cellStyle name="Input 2 10" xfId="2084" xr:uid="{00000000-0005-0000-0000-0000030A0000}"/>
    <cellStyle name="Input 2 10 2" xfId="3343" xr:uid="{00000000-0005-0000-0000-0000040A0000}"/>
    <cellStyle name="Input 2 10 2 2" xfId="4032" xr:uid="{00000000-0005-0000-0000-0000050A0000}"/>
    <cellStyle name="Input 2 10 2 2 2" xfId="4844" xr:uid="{00000000-0005-0000-0000-0000060A0000}"/>
    <cellStyle name="Input 2 10 2 2 3" xfId="5256" xr:uid="{00000000-0005-0000-0000-0000070A0000}"/>
    <cellStyle name="Input 2 10 3" xfId="3709" xr:uid="{00000000-0005-0000-0000-0000080A0000}"/>
    <cellStyle name="Input 2 10 3 2" xfId="4587" xr:uid="{00000000-0005-0000-0000-0000090A0000}"/>
    <cellStyle name="Input 2 10 3 3" xfId="4447" xr:uid="{00000000-0005-0000-0000-00000A0A0000}"/>
    <cellStyle name="Input 2 11" xfId="2085" xr:uid="{00000000-0005-0000-0000-00000B0A0000}"/>
    <cellStyle name="Input 2 11 2" xfId="3344" xr:uid="{00000000-0005-0000-0000-00000C0A0000}"/>
    <cellStyle name="Input 2 11 2 2" xfId="4033" xr:uid="{00000000-0005-0000-0000-00000D0A0000}"/>
    <cellStyle name="Input 2 11 2 2 2" xfId="4845" xr:uid="{00000000-0005-0000-0000-00000E0A0000}"/>
    <cellStyle name="Input 2 11 2 2 3" xfId="5257" xr:uid="{00000000-0005-0000-0000-00000F0A0000}"/>
    <cellStyle name="Input 2 11 3" xfId="3710" xr:uid="{00000000-0005-0000-0000-0000100A0000}"/>
    <cellStyle name="Input 2 11 3 2" xfId="4588" xr:uid="{00000000-0005-0000-0000-0000110A0000}"/>
    <cellStyle name="Input 2 11 3 3" xfId="4446" xr:uid="{00000000-0005-0000-0000-0000120A0000}"/>
    <cellStyle name="Input 2 12" xfId="3342" xr:uid="{00000000-0005-0000-0000-0000130A0000}"/>
    <cellStyle name="Input 2 12 2" xfId="4031" xr:uid="{00000000-0005-0000-0000-0000140A0000}"/>
    <cellStyle name="Input 2 12 2 2" xfId="4843" xr:uid="{00000000-0005-0000-0000-0000150A0000}"/>
    <cellStyle name="Input 2 12 2 3" xfId="5255" xr:uid="{00000000-0005-0000-0000-0000160A0000}"/>
    <cellStyle name="Input 2 13" xfId="3708" xr:uid="{00000000-0005-0000-0000-0000170A0000}"/>
    <cellStyle name="Input 2 13 2" xfId="4586" xr:uid="{00000000-0005-0000-0000-0000180A0000}"/>
    <cellStyle name="Input 2 13 3" xfId="4448" xr:uid="{00000000-0005-0000-0000-0000190A0000}"/>
    <cellStyle name="Input 2 2" xfId="2086" xr:uid="{00000000-0005-0000-0000-00001A0A0000}"/>
    <cellStyle name="Input 2 2 2" xfId="3345" xr:uid="{00000000-0005-0000-0000-00001B0A0000}"/>
    <cellStyle name="Input 2 2 2 2" xfId="4034" xr:uid="{00000000-0005-0000-0000-00001C0A0000}"/>
    <cellStyle name="Input 2 2 2 2 2" xfId="4846" xr:uid="{00000000-0005-0000-0000-00001D0A0000}"/>
    <cellStyle name="Input 2 2 2 2 3" xfId="5258" xr:uid="{00000000-0005-0000-0000-00001E0A0000}"/>
    <cellStyle name="Input 2 2 3" xfId="3711" xr:uid="{00000000-0005-0000-0000-00001F0A0000}"/>
    <cellStyle name="Input 2 2 3 2" xfId="4589" xr:uid="{00000000-0005-0000-0000-0000200A0000}"/>
    <cellStyle name="Input 2 2 3 3" xfId="4445" xr:uid="{00000000-0005-0000-0000-0000210A0000}"/>
    <cellStyle name="Input 2 3" xfId="2087" xr:uid="{00000000-0005-0000-0000-0000220A0000}"/>
    <cellStyle name="Input 2 3 2" xfId="3346" xr:uid="{00000000-0005-0000-0000-0000230A0000}"/>
    <cellStyle name="Input 2 3 2 2" xfId="4035" xr:uid="{00000000-0005-0000-0000-0000240A0000}"/>
    <cellStyle name="Input 2 3 2 2 2" xfId="4847" xr:uid="{00000000-0005-0000-0000-0000250A0000}"/>
    <cellStyle name="Input 2 3 2 2 3" xfId="5259" xr:uid="{00000000-0005-0000-0000-0000260A0000}"/>
    <cellStyle name="Input 2 3 3" xfId="3712" xr:uid="{00000000-0005-0000-0000-0000270A0000}"/>
    <cellStyle name="Input 2 3 3 2" xfId="4590" xr:uid="{00000000-0005-0000-0000-0000280A0000}"/>
    <cellStyle name="Input 2 3 3 3" xfId="4444" xr:uid="{00000000-0005-0000-0000-0000290A0000}"/>
    <cellStyle name="Input 2 4" xfId="2088" xr:uid="{00000000-0005-0000-0000-00002A0A0000}"/>
    <cellStyle name="Input 2 4 2" xfId="3347" xr:uid="{00000000-0005-0000-0000-00002B0A0000}"/>
    <cellStyle name="Input 2 4 2 2" xfId="4036" xr:uid="{00000000-0005-0000-0000-00002C0A0000}"/>
    <cellStyle name="Input 2 4 2 2 2" xfId="4848" xr:uid="{00000000-0005-0000-0000-00002D0A0000}"/>
    <cellStyle name="Input 2 4 2 2 3" xfId="5260" xr:uid="{00000000-0005-0000-0000-00002E0A0000}"/>
    <cellStyle name="Input 2 4 3" xfId="3713" xr:uid="{00000000-0005-0000-0000-00002F0A0000}"/>
    <cellStyle name="Input 2 4 3 2" xfId="4591" xr:uid="{00000000-0005-0000-0000-0000300A0000}"/>
    <cellStyle name="Input 2 4 3 3" xfId="4443" xr:uid="{00000000-0005-0000-0000-0000310A0000}"/>
    <cellStyle name="Input 2 5" xfId="2089" xr:uid="{00000000-0005-0000-0000-0000320A0000}"/>
    <cellStyle name="Input 2 5 2" xfId="3348" xr:uid="{00000000-0005-0000-0000-0000330A0000}"/>
    <cellStyle name="Input 2 5 2 2" xfId="4037" xr:uid="{00000000-0005-0000-0000-0000340A0000}"/>
    <cellStyle name="Input 2 5 2 2 2" xfId="4849" xr:uid="{00000000-0005-0000-0000-0000350A0000}"/>
    <cellStyle name="Input 2 5 2 2 3" xfId="5261" xr:uid="{00000000-0005-0000-0000-0000360A0000}"/>
    <cellStyle name="Input 2 5 3" xfId="3714" xr:uid="{00000000-0005-0000-0000-0000370A0000}"/>
    <cellStyle name="Input 2 5 3 2" xfId="4592" xr:uid="{00000000-0005-0000-0000-0000380A0000}"/>
    <cellStyle name="Input 2 5 3 3" xfId="4442" xr:uid="{00000000-0005-0000-0000-0000390A0000}"/>
    <cellStyle name="Input 2 6" xfId="2090" xr:uid="{00000000-0005-0000-0000-00003A0A0000}"/>
    <cellStyle name="Input 2 6 2" xfId="3349" xr:uid="{00000000-0005-0000-0000-00003B0A0000}"/>
    <cellStyle name="Input 2 6 2 2" xfId="4038" xr:uid="{00000000-0005-0000-0000-00003C0A0000}"/>
    <cellStyle name="Input 2 6 2 2 2" xfId="4850" xr:uid="{00000000-0005-0000-0000-00003D0A0000}"/>
    <cellStyle name="Input 2 6 2 2 3" xfId="5262" xr:uid="{00000000-0005-0000-0000-00003E0A0000}"/>
    <cellStyle name="Input 2 6 3" xfId="3715" xr:uid="{00000000-0005-0000-0000-00003F0A0000}"/>
    <cellStyle name="Input 2 6 3 2" xfId="4593" xr:uid="{00000000-0005-0000-0000-0000400A0000}"/>
    <cellStyle name="Input 2 6 3 3" xfId="4441" xr:uid="{00000000-0005-0000-0000-0000410A0000}"/>
    <cellStyle name="Input 2 7" xfId="2091" xr:uid="{00000000-0005-0000-0000-0000420A0000}"/>
    <cellStyle name="Input 2 7 2" xfId="3350" xr:uid="{00000000-0005-0000-0000-0000430A0000}"/>
    <cellStyle name="Input 2 7 2 2" xfId="4039" xr:uid="{00000000-0005-0000-0000-0000440A0000}"/>
    <cellStyle name="Input 2 7 2 2 2" xfId="4851" xr:uid="{00000000-0005-0000-0000-0000450A0000}"/>
    <cellStyle name="Input 2 7 2 2 3" xfId="5263" xr:uid="{00000000-0005-0000-0000-0000460A0000}"/>
    <cellStyle name="Input 2 7 3" xfId="3716" xr:uid="{00000000-0005-0000-0000-0000470A0000}"/>
    <cellStyle name="Input 2 7 3 2" xfId="4594" xr:uid="{00000000-0005-0000-0000-0000480A0000}"/>
    <cellStyle name="Input 2 7 3 3" xfId="4440" xr:uid="{00000000-0005-0000-0000-0000490A0000}"/>
    <cellStyle name="Input 2 8" xfId="2092" xr:uid="{00000000-0005-0000-0000-00004A0A0000}"/>
    <cellStyle name="Input 2 8 2" xfId="3351" xr:uid="{00000000-0005-0000-0000-00004B0A0000}"/>
    <cellStyle name="Input 2 8 2 2" xfId="4040" xr:uid="{00000000-0005-0000-0000-00004C0A0000}"/>
    <cellStyle name="Input 2 8 2 2 2" xfId="4852" xr:uid="{00000000-0005-0000-0000-00004D0A0000}"/>
    <cellStyle name="Input 2 8 2 2 3" xfId="5264" xr:uid="{00000000-0005-0000-0000-00004E0A0000}"/>
    <cellStyle name="Input 2 8 3" xfId="3717" xr:uid="{00000000-0005-0000-0000-00004F0A0000}"/>
    <cellStyle name="Input 2 8 3 2" xfId="4595" xr:uid="{00000000-0005-0000-0000-0000500A0000}"/>
    <cellStyle name="Input 2 8 3 3" xfId="4439" xr:uid="{00000000-0005-0000-0000-0000510A0000}"/>
    <cellStyle name="Input 2 9" xfId="2093" xr:uid="{00000000-0005-0000-0000-0000520A0000}"/>
    <cellStyle name="Input 2 9 2" xfId="3352" xr:uid="{00000000-0005-0000-0000-0000530A0000}"/>
    <cellStyle name="Input 2 9 2 2" xfId="4041" xr:uid="{00000000-0005-0000-0000-0000540A0000}"/>
    <cellStyle name="Input 2 9 2 2 2" xfId="4853" xr:uid="{00000000-0005-0000-0000-0000550A0000}"/>
    <cellStyle name="Input 2 9 2 2 3" xfId="5265" xr:uid="{00000000-0005-0000-0000-0000560A0000}"/>
    <cellStyle name="Input 2 9 3" xfId="3718" xr:uid="{00000000-0005-0000-0000-0000570A0000}"/>
    <cellStyle name="Input 2 9 3 2" xfId="4596" xr:uid="{00000000-0005-0000-0000-0000580A0000}"/>
    <cellStyle name="Input 2 9 3 3" xfId="4438" xr:uid="{00000000-0005-0000-0000-0000590A0000}"/>
    <cellStyle name="Input 3" xfId="2094" xr:uid="{00000000-0005-0000-0000-00005A0A0000}"/>
    <cellStyle name="Input 3 10" xfId="2095" xr:uid="{00000000-0005-0000-0000-00005B0A0000}"/>
    <cellStyle name="Input 3 10 2" xfId="3354" xr:uid="{00000000-0005-0000-0000-00005C0A0000}"/>
    <cellStyle name="Input 3 10 2 2" xfId="4043" xr:uid="{00000000-0005-0000-0000-00005D0A0000}"/>
    <cellStyle name="Input 3 10 2 2 2" xfId="4855" xr:uid="{00000000-0005-0000-0000-00005E0A0000}"/>
    <cellStyle name="Input 3 10 2 2 3" xfId="5267" xr:uid="{00000000-0005-0000-0000-00005F0A0000}"/>
    <cellStyle name="Input 3 10 3" xfId="3720" xr:uid="{00000000-0005-0000-0000-0000600A0000}"/>
    <cellStyle name="Input 3 10 3 2" xfId="4598" xr:uid="{00000000-0005-0000-0000-0000610A0000}"/>
    <cellStyle name="Input 3 10 3 3" xfId="4436" xr:uid="{00000000-0005-0000-0000-0000620A0000}"/>
    <cellStyle name="Input 3 11" xfId="2096" xr:uid="{00000000-0005-0000-0000-0000630A0000}"/>
    <cellStyle name="Input 3 11 2" xfId="3355" xr:uid="{00000000-0005-0000-0000-0000640A0000}"/>
    <cellStyle name="Input 3 11 2 2" xfId="4044" xr:uid="{00000000-0005-0000-0000-0000650A0000}"/>
    <cellStyle name="Input 3 11 2 2 2" xfId="4856" xr:uid="{00000000-0005-0000-0000-0000660A0000}"/>
    <cellStyle name="Input 3 11 2 2 3" xfId="5268" xr:uid="{00000000-0005-0000-0000-0000670A0000}"/>
    <cellStyle name="Input 3 11 3" xfId="3721" xr:uid="{00000000-0005-0000-0000-0000680A0000}"/>
    <cellStyle name="Input 3 11 3 2" xfId="4599" xr:uid="{00000000-0005-0000-0000-0000690A0000}"/>
    <cellStyle name="Input 3 11 3 3" xfId="4435" xr:uid="{00000000-0005-0000-0000-00006A0A0000}"/>
    <cellStyle name="Input 3 12" xfId="3353" xr:uid="{00000000-0005-0000-0000-00006B0A0000}"/>
    <cellStyle name="Input 3 12 2" xfId="4042" xr:uid="{00000000-0005-0000-0000-00006C0A0000}"/>
    <cellStyle name="Input 3 12 2 2" xfId="4854" xr:uid="{00000000-0005-0000-0000-00006D0A0000}"/>
    <cellStyle name="Input 3 12 2 3" xfId="5266" xr:uid="{00000000-0005-0000-0000-00006E0A0000}"/>
    <cellStyle name="Input 3 13" xfId="3719" xr:uid="{00000000-0005-0000-0000-00006F0A0000}"/>
    <cellStyle name="Input 3 13 2" xfId="4597" xr:uid="{00000000-0005-0000-0000-0000700A0000}"/>
    <cellStyle name="Input 3 13 3" xfId="4437" xr:uid="{00000000-0005-0000-0000-0000710A0000}"/>
    <cellStyle name="Input 3 2" xfId="2097" xr:uid="{00000000-0005-0000-0000-0000720A0000}"/>
    <cellStyle name="Input 3 2 2" xfId="3356" xr:uid="{00000000-0005-0000-0000-0000730A0000}"/>
    <cellStyle name="Input 3 2 2 2" xfId="4045" xr:uid="{00000000-0005-0000-0000-0000740A0000}"/>
    <cellStyle name="Input 3 2 2 2 2" xfId="4857" xr:uid="{00000000-0005-0000-0000-0000750A0000}"/>
    <cellStyle name="Input 3 2 2 2 3" xfId="5269" xr:uid="{00000000-0005-0000-0000-0000760A0000}"/>
    <cellStyle name="Input 3 2 3" xfId="3722" xr:uid="{00000000-0005-0000-0000-0000770A0000}"/>
    <cellStyle name="Input 3 2 3 2" xfId="4600" xr:uid="{00000000-0005-0000-0000-0000780A0000}"/>
    <cellStyle name="Input 3 2 3 3" xfId="4434" xr:uid="{00000000-0005-0000-0000-0000790A0000}"/>
    <cellStyle name="Input 3 3" xfId="2098" xr:uid="{00000000-0005-0000-0000-00007A0A0000}"/>
    <cellStyle name="Input 3 3 2" xfId="3357" xr:uid="{00000000-0005-0000-0000-00007B0A0000}"/>
    <cellStyle name="Input 3 3 2 2" xfId="4046" xr:uid="{00000000-0005-0000-0000-00007C0A0000}"/>
    <cellStyle name="Input 3 3 2 2 2" xfId="4858" xr:uid="{00000000-0005-0000-0000-00007D0A0000}"/>
    <cellStyle name="Input 3 3 2 2 3" xfId="5270" xr:uid="{00000000-0005-0000-0000-00007E0A0000}"/>
    <cellStyle name="Input 3 3 3" xfId="3723" xr:uid="{00000000-0005-0000-0000-00007F0A0000}"/>
    <cellStyle name="Input 3 3 3 2" xfId="4601" xr:uid="{00000000-0005-0000-0000-0000800A0000}"/>
    <cellStyle name="Input 3 3 3 3" xfId="4433" xr:uid="{00000000-0005-0000-0000-0000810A0000}"/>
    <cellStyle name="Input 3 4" xfId="2099" xr:uid="{00000000-0005-0000-0000-0000820A0000}"/>
    <cellStyle name="Input 3 4 2" xfId="3358" xr:uid="{00000000-0005-0000-0000-0000830A0000}"/>
    <cellStyle name="Input 3 4 2 2" xfId="4047" xr:uid="{00000000-0005-0000-0000-0000840A0000}"/>
    <cellStyle name="Input 3 4 2 2 2" xfId="4859" xr:uid="{00000000-0005-0000-0000-0000850A0000}"/>
    <cellStyle name="Input 3 4 2 2 3" xfId="5271" xr:uid="{00000000-0005-0000-0000-0000860A0000}"/>
    <cellStyle name="Input 3 4 3" xfId="3724" xr:uid="{00000000-0005-0000-0000-0000870A0000}"/>
    <cellStyle name="Input 3 4 3 2" xfId="4602" xr:uid="{00000000-0005-0000-0000-0000880A0000}"/>
    <cellStyle name="Input 3 4 3 3" xfId="4432" xr:uid="{00000000-0005-0000-0000-0000890A0000}"/>
    <cellStyle name="Input 3 5" xfId="2100" xr:uid="{00000000-0005-0000-0000-00008A0A0000}"/>
    <cellStyle name="Input 3 5 2" xfId="3359" xr:uid="{00000000-0005-0000-0000-00008B0A0000}"/>
    <cellStyle name="Input 3 5 2 2" xfId="4048" xr:uid="{00000000-0005-0000-0000-00008C0A0000}"/>
    <cellStyle name="Input 3 5 2 2 2" xfId="4860" xr:uid="{00000000-0005-0000-0000-00008D0A0000}"/>
    <cellStyle name="Input 3 5 2 2 3" xfId="5272" xr:uid="{00000000-0005-0000-0000-00008E0A0000}"/>
    <cellStyle name="Input 3 5 3" xfId="3725" xr:uid="{00000000-0005-0000-0000-00008F0A0000}"/>
    <cellStyle name="Input 3 5 3 2" xfId="4603" xr:uid="{00000000-0005-0000-0000-0000900A0000}"/>
    <cellStyle name="Input 3 5 3 3" xfId="4431" xr:uid="{00000000-0005-0000-0000-0000910A0000}"/>
    <cellStyle name="Input 3 6" xfId="2101" xr:uid="{00000000-0005-0000-0000-0000920A0000}"/>
    <cellStyle name="Input 3 6 2" xfId="3360" xr:uid="{00000000-0005-0000-0000-0000930A0000}"/>
    <cellStyle name="Input 3 6 2 2" xfId="4049" xr:uid="{00000000-0005-0000-0000-0000940A0000}"/>
    <cellStyle name="Input 3 6 2 2 2" xfId="4861" xr:uid="{00000000-0005-0000-0000-0000950A0000}"/>
    <cellStyle name="Input 3 6 2 2 3" xfId="5273" xr:uid="{00000000-0005-0000-0000-0000960A0000}"/>
    <cellStyle name="Input 3 6 3" xfId="3726" xr:uid="{00000000-0005-0000-0000-0000970A0000}"/>
    <cellStyle name="Input 3 6 3 2" xfId="4604" xr:uid="{00000000-0005-0000-0000-0000980A0000}"/>
    <cellStyle name="Input 3 6 3 3" xfId="4430" xr:uid="{00000000-0005-0000-0000-0000990A0000}"/>
    <cellStyle name="Input 3 7" xfId="2102" xr:uid="{00000000-0005-0000-0000-00009A0A0000}"/>
    <cellStyle name="Input 3 7 2" xfId="3361" xr:uid="{00000000-0005-0000-0000-00009B0A0000}"/>
    <cellStyle name="Input 3 7 2 2" xfId="4050" xr:uid="{00000000-0005-0000-0000-00009C0A0000}"/>
    <cellStyle name="Input 3 7 2 2 2" xfId="4862" xr:uid="{00000000-0005-0000-0000-00009D0A0000}"/>
    <cellStyle name="Input 3 7 2 2 3" xfId="5274" xr:uid="{00000000-0005-0000-0000-00009E0A0000}"/>
    <cellStyle name="Input 3 7 3" xfId="3727" xr:uid="{00000000-0005-0000-0000-00009F0A0000}"/>
    <cellStyle name="Input 3 7 3 2" xfId="4605" xr:uid="{00000000-0005-0000-0000-0000A00A0000}"/>
    <cellStyle name="Input 3 7 3 3" xfId="4429" xr:uid="{00000000-0005-0000-0000-0000A10A0000}"/>
    <cellStyle name="Input 3 8" xfId="2103" xr:uid="{00000000-0005-0000-0000-0000A20A0000}"/>
    <cellStyle name="Input 3 8 2" xfId="3362" xr:uid="{00000000-0005-0000-0000-0000A30A0000}"/>
    <cellStyle name="Input 3 8 2 2" xfId="4051" xr:uid="{00000000-0005-0000-0000-0000A40A0000}"/>
    <cellStyle name="Input 3 8 2 2 2" xfId="4863" xr:uid="{00000000-0005-0000-0000-0000A50A0000}"/>
    <cellStyle name="Input 3 8 2 2 3" xfId="5275" xr:uid="{00000000-0005-0000-0000-0000A60A0000}"/>
    <cellStyle name="Input 3 8 3" xfId="3728" xr:uid="{00000000-0005-0000-0000-0000A70A0000}"/>
    <cellStyle name="Input 3 8 3 2" xfId="4606" xr:uid="{00000000-0005-0000-0000-0000A80A0000}"/>
    <cellStyle name="Input 3 8 3 3" xfId="4428" xr:uid="{00000000-0005-0000-0000-0000A90A0000}"/>
    <cellStyle name="Input 3 9" xfId="2104" xr:uid="{00000000-0005-0000-0000-0000AA0A0000}"/>
    <cellStyle name="Input 3 9 2" xfId="3363" xr:uid="{00000000-0005-0000-0000-0000AB0A0000}"/>
    <cellStyle name="Input 3 9 2 2" xfId="4052" xr:uid="{00000000-0005-0000-0000-0000AC0A0000}"/>
    <cellStyle name="Input 3 9 2 2 2" xfId="4864" xr:uid="{00000000-0005-0000-0000-0000AD0A0000}"/>
    <cellStyle name="Input 3 9 2 2 3" xfId="5276" xr:uid="{00000000-0005-0000-0000-0000AE0A0000}"/>
    <cellStyle name="Input 3 9 3" xfId="3729" xr:uid="{00000000-0005-0000-0000-0000AF0A0000}"/>
    <cellStyle name="Input 3 9 3 2" xfId="4607" xr:uid="{00000000-0005-0000-0000-0000B00A0000}"/>
    <cellStyle name="Input 3 9 3 3" xfId="4427" xr:uid="{00000000-0005-0000-0000-0000B10A0000}"/>
    <cellStyle name="Input 4" xfId="2105" xr:uid="{00000000-0005-0000-0000-0000B20A0000}"/>
    <cellStyle name="Input 4 10" xfId="2106" xr:uid="{00000000-0005-0000-0000-0000B30A0000}"/>
    <cellStyle name="Input 4 10 2" xfId="3365" xr:uid="{00000000-0005-0000-0000-0000B40A0000}"/>
    <cellStyle name="Input 4 10 2 2" xfId="4054" xr:uid="{00000000-0005-0000-0000-0000B50A0000}"/>
    <cellStyle name="Input 4 10 2 2 2" xfId="4866" xr:uid="{00000000-0005-0000-0000-0000B60A0000}"/>
    <cellStyle name="Input 4 10 2 2 3" xfId="5278" xr:uid="{00000000-0005-0000-0000-0000B70A0000}"/>
    <cellStyle name="Input 4 10 3" xfId="3731" xr:uid="{00000000-0005-0000-0000-0000B80A0000}"/>
    <cellStyle name="Input 4 10 3 2" xfId="4609" xr:uid="{00000000-0005-0000-0000-0000B90A0000}"/>
    <cellStyle name="Input 4 10 3 3" xfId="4425" xr:uid="{00000000-0005-0000-0000-0000BA0A0000}"/>
    <cellStyle name="Input 4 11" xfId="2107" xr:uid="{00000000-0005-0000-0000-0000BB0A0000}"/>
    <cellStyle name="Input 4 11 2" xfId="3366" xr:uid="{00000000-0005-0000-0000-0000BC0A0000}"/>
    <cellStyle name="Input 4 11 2 2" xfId="4055" xr:uid="{00000000-0005-0000-0000-0000BD0A0000}"/>
    <cellStyle name="Input 4 11 2 2 2" xfId="4867" xr:uid="{00000000-0005-0000-0000-0000BE0A0000}"/>
    <cellStyle name="Input 4 11 2 2 3" xfId="5279" xr:uid="{00000000-0005-0000-0000-0000BF0A0000}"/>
    <cellStyle name="Input 4 11 3" xfId="3732" xr:uid="{00000000-0005-0000-0000-0000C00A0000}"/>
    <cellStyle name="Input 4 11 3 2" xfId="4610" xr:uid="{00000000-0005-0000-0000-0000C10A0000}"/>
    <cellStyle name="Input 4 11 3 3" xfId="4424" xr:uid="{00000000-0005-0000-0000-0000C20A0000}"/>
    <cellStyle name="Input 4 12" xfId="3364" xr:uid="{00000000-0005-0000-0000-0000C30A0000}"/>
    <cellStyle name="Input 4 12 2" xfId="4053" xr:uid="{00000000-0005-0000-0000-0000C40A0000}"/>
    <cellStyle name="Input 4 12 2 2" xfId="4865" xr:uid="{00000000-0005-0000-0000-0000C50A0000}"/>
    <cellStyle name="Input 4 12 2 3" xfId="5277" xr:uid="{00000000-0005-0000-0000-0000C60A0000}"/>
    <cellStyle name="Input 4 13" xfId="3730" xr:uid="{00000000-0005-0000-0000-0000C70A0000}"/>
    <cellStyle name="Input 4 13 2" xfId="4608" xr:uid="{00000000-0005-0000-0000-0000C80A0000}"/>
    <cellStyle name="Input 4 13 3" xfId="4426" xr:uid="{00000000-0005-0000-0000-0000C90A0000}"/>
    <cellStyle name="Input 4 2" xfId="2108" xr:uid="{00000000-0005-0000-0000-0000CA0A0000}"/>
    <cellStyle name="Input 4 2 2" xfId="3367" xr:uid="{00000000-0005-0000-0000-0000CB0A0000}"/>
    <cellStyle name="Input 4 2 2 2" xfId="4056" xr:uid="{00000000-0005-0000-0000-0000CC0A0000}"/>
    <cellStyle name="Input 4 2 2 2 2" xfId="4868" xr:uid="{00000000-0005-0000-0000-0000CD0A0000}"/>
    <cellStyle name="Input 4 2 2 2 3" xfId="5280" xr:uid="{00000000-0005-0000-0000-0000CE0A0000}"/>
    <cellStyle name="Input 4 2 3" xfId="3733" xr:uid="{00000000-0005-0000-0000-0000CF0A0000}"/>
    <cellStyle name="Input 4 2 3 2" xfId="4611" xr:uid="{00000000-0005-0000-0000-0000D00A0000}"/>
    <cellStyle name="Input 4 2 3 3" xfId="4423" xr:uid="{00000000-0005-0000-0000-0000D10A0000}"/>
    <cellStyle name="Input 4 3" xfId="2109" xr:uid="{00000000-0005-0000-0000-0000D20A0000}"/>
    <cellStyle name="Input 4 3 2" xfId="3368" xr:uid="{00000000-0005-0000-0000-0000D30A0000}"/>
    <cellStyle name="Input 4 3 2 2" xfId="4057" xr:uid="{00000000-0005-0000-0000-0000D40A0000}"/>
    <cellStyle name="Input 4 3 2 2 2" xfId="4869" xr:uid="{00000000-0005-0000-0000-0000D50A0000}"/>
    <cellStyle name="Input 4 3 2 2 3" xfId="5281" xr:uid="{00000000-0005-0000-0000-0000D60A0000}"/>
    <cellStyle name="Input 4 3 3" xfId="3734" xr:uid="{00000000-0005-0000-0000-0000D70A0000}"/>
    <cellStyle name="Input 4 3 3 2" xfId="4612" xr:uid="{00000000-0005-0000-0000-0000D80A0000}"/>
    <cellStyle name="Input 4 3 3 3" xfId="4422" xr:uid="{00000000-0005-0000-0000-0000D90A0000}"/>
    <cellStyle name="Input 4 4" xfId="2110" xr:uid="{00000000-0005-0000-0000-0000DA0A0000}"/>
    <cellStyle name="Input 4 4 2" xfId="3369" xr:uid="{00000000-0005-0000-0000-0000DB0A0000}"/>
    <cellStyle name="Input 4 4 2 2" xfId="4058" xr:uid="{00000000-0005-0000-0000-0000DC0A0000}"/>
    <cellStyle name="Input 4 4 2 2 2" xfId="4870" xr:uid="{00000000-0005-0000-0000-0000DD0A0000}"/>
    <cellStyle name="Input 4 4 2 2 3" xfId="5282" xr:uid="{00000000-0005-0000-0000-0000DE0A0000}"/>
    <cellStyle name="Input 4 4 3" xfId="3735" xr:uid="{00000000-0005-0000-0000-0000DF0A0000}"/>
    <cellStyle name="Input 4 4 3 2" xfId="4613" xr:uid="{00000000-0005-0000-0000-0000E00A0000}"/>
    <cellStyle name="Input 4 4 3 3" xfId="4421" xr:uid="{00000000-0005-0000-0000-0000E10A0000}"/>
    <cellStyle name="Input 4 5" xfId="2111" xr:uid="{00000000-0005-0000-0000-0000E20A0000}"/>
    <cellStyle name="Input 4 5 2" xfId="3370" xr:uid="{00000000-0005-0000-0000-0000E30A0000}"/>
    <cellStyle name="Input 4 5 2 2" xfId="4059" xr:uid="{00000000-0005-0000-0000-0000E40A0000}"/>
    <cellStyle name="Input 4 5 2 2 2" xfId="4871" xr:uid="{00000000-0005-0000-0000-0000E50A0000}"/>
    <cellStyle name="Input 4 5 2 2 3" xfId="5283" xr:uid="{00000000-0005-0000-0000-0000E60A0000}"/>
    <cellStyle name="Input 4 5 3" xfId="3736" xr:uid="{00000000-0005-0000-0000-0000E70A0000}"/>
    <cellStyle name="Input 4 5 3 2" xfId="4614" xr:uid="{00000000-0005-0000-0000-0000E80A0000}"/>
    <cellStyle name="Input 4 5 3 3" xfId="4420" xr:uid="{00000000-0005-0000-0000-0000E90A0000}"/>
    <cellStyle name="Input 4 6" xfId="2112" xr:uid="{00000000-0005-0000-0000-0000EA0A0000}"/>
    <cellStyle name="Input 4 6 2" xfId="3371" xr:uid="{00000000-0005-0000-0000-0000EB0A0000}"/>
    <cellStyle name="Input 4 6 2 2" xfId="4060" xr:uid="{00000000-0005-0000-0000-0000EC0A0000}"/>
    <cellStyle name="Input 4 6 2 2 2" xfId="4872" xr:uid="{00000000-0005-0000-0000-0000ED0A0000}"/>
    <cellStyle name="Input 4 6 2 2 3" xfId="5284" xr:uid="{00000000-0005-0000-0000-0000EE0A0000}"/>
    <cellStyle name="Input 4 6 3" xfId="3737" xr:uid="{00000000-0005-0000-0000-0000EF0A0000}"/>
    <cellStyle name="Input 4 6 3 2" xfId="4615" xr:uid="{00000000-0005-0000-0000-0000F00A0000}"/>
    <cellStyle name="Input 4 6 3 3" xfId="4419" xr:uid="{00000000-0005-0000-0000-0000F10A0000}"/>
    <cellStyle name="Input 4 7" xfId="2113" xr:uid="{00000000-0005-0000-0000-0000F20A0000}"/>
    <cellStyle name="Input 4 7 2" xfId="3372" xr:uid="{00000000-0005-0000-0000-0000F30A0000}"/>
    <cellStyle name="Input 4 7 2 2" xfId="4061" xr:uid="{00000000-0005-0000-0000-0000F40A0000}"/>
    <cellStyle name="Input 4 7 2 2 2" xfId="4873" xr:uid="{00000000-0005-0000-0000-0000F50A0000}"/>
    <cellStyle name="Input 4 7 2 2 3" xfId="5285" xr:uid="{00000000-0005-0000-0000-0000F60A0000}"/>
    <cellStyle name="Input 4 7 3" xfId="3738" xr:uid="{00000000-0005-0000-0000-0000F70A0000}"/>
    <cellStyle name="Input 4 7 3 2" xfId="4616" xr:uid="{00000000-0005-0000-0000-0000F80A0000}"/>
    <cellStyle name="Input 4 7 3 3" xfId="4418" xr:uid="{00000000-0005-0000-0000-0000F90A0000}"/>
    <cellStyle name="Input 4 8" xfId="2114" xr:uid="{00000000-0005-0000-0000-0000FA0A0000}"/>
    <cellStyle name="Input 4 8 2" xfId="3373" xr:uid="{00000000-0005-0000-0000-0000FB0A0000}"/>
    <cellStyle name="Input 4 8 2 2" xfId="4062" xr:uid="{00000000-0005-0000-0000-0000FC0A0000}"/>
    <cellStyle name="Input 4 8 2 2 2" xfId="4874" xr:uid="{00000000-0005-0000-0000-0000FD0A0000}"/>
    <cellStyle name="Input 4 8 2 2 3" xfId="5286" xr:uid="{00000000-0005-0000-0000-0000FE0A0000}"/>
    <cellStyle name="Input 4 8 3" xfId="3739" xr:uid="{00000000-0005-0000-0000-0000FF0A0000}"/>
    <cellStyle name="Input 4 8 3 2" xfId="4617" xr:uid="{00000000-0005-0000-0000-0000000B0000}"/>
    <cellStyle name="Input 4 8 3 3" xfId="4417" xr:uid="{00000000-0005-0000-0000-0000010B0000}"/>
    <cellStyle name="Input 4 9" xfId="2115" xr:uid="{00000000-0005-0000-0000-0000020B0000}"/>
    <cellStyle name="Input 4 9 2" xfId="3374" xr:uid="{00000000-0005-0000-0000-0000030B0000}"/>
    <cellStyle name="Input 4 9 2 2" xfId="4063" xr:uid="{00000000-0005-0000-0000-0000040B0000}"/>
    <cellStyle name="Input 4 9 2 2 2" xfId="4875" xr:uid="{00000000-0005-0000-0000-0000050B0000}"/>
    <cellStyle name="Input 4 9 2 2 3" xfId="5287" xr:uid="{00000000-0005-0000-0000-0000060B0000}"/>
    <cellStyle name="Input 4 9 3" xfId="3740" xr:uid="{00000000-0005-0000-0000-0000070B0000}"/>
    <cellStyle name="Input 4 9 3 2" xfId="4618" xr:uid="{00000000-0005-0000-0000-0000080B0000}"/>
    <cellStyle name="Input 4 9 3 3" xfId="4416" xr:uid="{00000000-0005-0000-0000-0000090B0000}"/>
    <cellStyle name="Input 5" xfId="2116" xr:uid="{00000000-0005-0000-0000-00000A0B0000}"/>
    <cellStyle name="Input 5 10" xfId="2117" xr:uid="{00000000-0005-0000-0000-00000B0B0000}"/>
    <cellStyle name="Input 5 10 2" xfId="3376" xr:uid="{00000000-0005-0000-0000-00000C0B0000}"/>
    <cellStyle name="Input 5 10 2 2" xfId="4065" xr:uid="{00000000-0005-0000-0000-00000D0B0000}"/>
    <cellStyle name="Input 5 10 2 2 2" xfId="4877" xr:uid="{00000000-0005-0000-0000-00000E0B0000}"/>
    <cellStyle name="Input 5 10 2 2 3" xfId="5289" xr:uid="{00000000-0005-0000-0000-00000F0B0000}"/>
    <cellStyle name="Input 5 10 3" xfId="3742" xr:uid="{00000000-0005-0000-0000-0000100B0000}"/>
    <cellStyle name="Input 5 10 3 2" xfId="4620" xr:uid="{00000000-0005-0000-0000-0000110B0000}"/>
    <cellStyle name="Input 5 10 3 3" xfId="4414" xr:uid="{00000000-0005-0000-0000-0000120B0000}"/>
    <cellStyle name="Input 5 11" xfId="2118" xr:uid="{00000000-0005-0000-0000-0000130B0000}"/>
    <cellStyle name="Input 5 11 2" xfId="3377" xr:uid="{00000000-0005-0000-0000-0000140B0000}"/>
    <cellStyle name="Input 5 11 2 2" xfId="4066" xr:uid="{00000000-0005-0000-0000-0000150B0000}"/>
    <cellStyle name="Input 5 11 2 2 2" xfId="4878" xr:uid="{00000000-0005-0000-0000-0000160B0000}"/>
    <cellStyle name="Input 5 11 2 2 3" xfId="5290" xr:uid="{00000000-0005-0000-0000-0000170B0000}"/>
    <cellStyle name="Input 5 11 3" xfId="3743" xr:uid="{00000000-0005-0000-0000-0000180B0000}"/>
    <cellStyle name="Input 5 11 3 2" xfId="4621" xr:uid="{00000000-0005-0000-0000-0000190B0000}"/>
    <cellStyle name="Input 5 11 3 3" xfId="4413" xr:uid="{00000000-0005-0000-0000-00001A0B0000}"/>
    <cellStyle name="Input 5 12" xfId="3375" xr:uid="{00000000-0005-0000-0000-00001B0B0000}"/>
    <cellStyle name="Input 5 12 2" xfId="4064" xr:uid="{00000000-0005-0000-0000-00001C0B0000}"/>
    <cellStyle name="Input 5 12 2 2" xfId="4876" xr:uid="{00000000-0005-0000-0000-00001D0B0000}"/>
    <cellStyle name="Input 5 12 2 3" xfId="5288" xr:uid="{00000000-0005-0000-0000-00001E0B0000}"/>
    <cellStyle name="Input 5 13" xfId="3741" xr:uid="{00000000-0005-0000-0000-00001F0B0000}"/>
    <cellStyle name="Input 5 13 2" xfId="4619" xr:uid="{00000000-0005-0000-0000-0000200B0000}"/>
    <cellStyle name="Input 5 13 3" xfId="4415" xr:uid="{00000000-0005-0000-0000-0000210B0000}"/>
    <cellStyle name="Input 5 2" xfId="2119" xr:uid="{00000000-0005-0000-0000-0000220B0000}"/>
    <cellStyle name="Input 5 2 2" xfId="3378" xr:uid="{00000000-0005-0000-0000-0000230B0000}"/>
    <cellStyle name="Input 5 2 2 2" xfId="4067" xr:uid="{00000000-0005-0000-0000-0000240B0000}"/>
    <cellStyle name="Input 5 2 2 2 2" xfId="4879" xr:uid="{00000000-0005-0000-0000-0000250B0000}"/>
    <cellStyle name="Input 5 2 2 2 3" xfId="5291" xr:uid="{00000000-0005-0000-0000-0000260B0000}"/>
    <cellStyle name="Input 5 2 3" xfId="3744" xr:uid="{00000000-0005-0000-0000-0000270B0000}"/>
    <cellStyle name="Input 5 2 3 2" xfId="4622" xr:uid="{00000000-0005-0000-0000-0000280B0000}"/>
    <cellStyle name="Input 5 2 3 3" xfId="4412" xr:uid="{00000000-0005-0000-0000-0000290B0000}"/>
    <cellStyle name="Input 5 3" xfId="2120" xr:uid="{00000000-0005-0000-0000-00002A0B0000}"/>
    <cellStyle name="Input 5 3 2" xfId="3379" xr:uid="{00000000-0005-0000-0000-00002B0B0000}"/>
    <cellStyle name="Input 5 3 2 2" xfId="4068" xr:uid="{00000000-0005-0000-0000-00002C0B0000}"/>
    <cellStyle name="Input 5 3 2 2 2" xfId="4880" xr:uid="{00000000-0005-0000-0000-00002D0B0000}"/>
    <cellStyle name="Input 5 3 2 2 3" xfId="5292" xr:uid="{00000000-0005-0000-0000-00002E0B0000}"/>
    <cellStyle name="Input 5 3 3" xfId="3745" xr:uid="{00000000-0005-0000-0000-00002F0B0000}"/>
    <cellStyle name="Input 5 3 3 2" xfId="4623" xr:uid="{00000000-0005-0000-0000-0000300B0000}"/>
    <cellStyle name="Input 5 3 3 3" xfId="4411" xr:uid="{00000000-0005-0000-0000-0000310B0000}"/>
    <cellStyle name="Input 5 4" xfId="2121" xr:uid="{00000000-0005-0000-0000-0000320B0000}"/>
    <cellStyle name="Input 5 4 2" xfId="3380" xr:uid="{00000000-0005-0000-0000-0000330B0000}"/>
    <cellStyle name="Input 5 4 2 2" xfId="4069" xr:uid="{00000000-0005-0000-0000-0000340B0000}"/>
    <cellStyle name="Input 5 4 2 2 2" xfId="4881" xr:uid="{00000000-0005-0000-0000-0000350B0000}"/>
    <cellStyle name="Input 5 4 2 2 3" xfId="5293" xr:uid="{00000000-0005-0000-0000-0000360B0000}"/>
    <cellStyle name="Input 5 4 3" xfId="3746" xr:uid="{00000000-0005-0000-0000-0000370B0000}"/>
    <cellStyle name="Input 5 4 3 2" xfId="4624" xr:uid="{00000000-0005-0000-0000-0000380B0000}"/>
    <cellStyle name="Input 5 4 3 3" xfId="4410" xr:uid="{00000000-0005-0000-0000-0000390B0000}"/>
    <cellStyle name="Input 5 5" xfId="2122" xr:uid="{00000000-0005-0000-0000-00003A0B0000}"/>
    <cellStyle name="Input 5 5 2" xfId="3381" xr:uid="{00000000-0005-0000-0000-00003B0B0000}"/>
    <cellStyle name="Input 5 5 2 2" xfId="4070" xr:uid="{00000000-0005-0000-0000-00003C0B0000}"/>
    <cellStyle name="Input 5 5 2 2 2" xfId="4882" xr:uid="{00000000-0005-0000-0000-00003D0B0000}"/>
    <cellStyle name="Input 5 5 2 2 3" xfId="5294" xr:uid="{00000000-0005-0000-0000-00003E0B0000}"/>
    <cellStyle name="Input 5 5 3" xfId="3747" xr:uid="{00000000-0005-0000-0000-00003F0B0000}"/>
    <cellStyle name="Input 5 5 3 2" xfId="4625" xr:uid="{00000000-0005-0000-0000-0000400B0000}"/>
    <cellStyle name="Input 5 5 3 3" xfId="4409" xr:uid="{00000000-0005-0000-0000-0000410B0000}"/>
    <cellStyle name="Input 5 6" xfId="2123" xr:uid="{00000000-0005-0000-0000-0000420B0000}"/>
    <cellStyle name="Input 5 6 2" xfId="3382" xr:uid="{00000000-0005-0000-0000-0000430B0000}"/>
    <cellStyle name="Input 5 6 2 2" xfId="4071" xr:uid="{00000000-0005-0000-0000-0000440B0000}"/>
    <cellStyle name="Input 5 6 2 2 2" xfId="4883" xr:uid="{00000000-0005-0000-0000-0000450B0000}"/>
    <cellStyle name="Input 5 6 2 2 3" xfId="5295" xr:uid="{00000000-0005-0000-0000-0000460B0000}"/>
    <cellStyle name="Input 5 6 3" xfId="3748" xr:uid="{00000000-0005-0000-0000-0000470B0000}"/>
    <cellStyle name="Input 5 6 3 2" xfId="4626" xr:uid="{00000000-0005-0000-0000-0000480B0000}"/>
    <cellStyle name="Input 5 6 3 3" xfId="4408" xr:uid="{00000000-0005-0000-0000-0000490B0000}"/>
    <cellStyle name="Input 5 7" xfId="2124" xr:uid="{00000000-0005-0000-0000-00004A0B0000}"/>
    <cellStyle name="Input 5 7 2" xfId="3383" xr:uid="{00000000-0005-0000-0000-00004B0B0000}"/>
    <cellStyle name="Input 5 7 2 2" xfId="4072" xr:uid="{00000000-0005-0000-0000-00004C0B0000}"/>
    <cellStyle name="Input 5 7 2 2 2" xfId="4884" xr:uid="{00000000-0005-0000-0000-00004D0B0000}"/>
    <cellStyle name="Input 5 7 2 2 3" xfId="5296" xr:uid="{00000000-0005-0000-0000-00004E0B0000}"/>
    <cellStyle name="Input 5 7 3" xfId="3749" xr:uid="{00000000-0005-0000-0000-00004F0B0000}"/>
    <cellStyle name="Input 5 7 3 2" xfId="4627" xr:uid="{00000000-0005-0000-0000-0000500B0000}"/>
    <cellStyle name="Input 5 7 3 3" xfId="4407" xr:uid="{00000000-0005-0000-0000-0000510B0000}"/>
    <cellStyle name="Input 5 8" xfId="2125" xr:uid="{00000000-0005-0000-0000-0000520B0000}"/>
    <cellStyle name="Input 5 8 2" xfId="3384" xr:uid="{00000000-0005-0000-0000-0000530B0000}"/>
    <cellStyle name="Input 5 8 2 2" xfId="4073" xr:uid="{00000000-0005-0000-0000-0000540B0000}"/>
    <cellStyle name="Input 5 8 2 2 2" xfId="4885" xr:uid="{00000000-0005-0000-0000-0000550B0000}"/>
    <cellStyle name="Input 5 8 2 2 3" xfId="5297" xr:uid="{00000000-0005-0000-0000-0000560B0000}"/>
    <cellStyle name="Input 5 8 3" xfId="3750" xr:uid="{00000000-0005-0000-0000-0000570B0000}"/>
    <cellStyle name="Input 5 8 3 2" xfId="4628" xr:uid="{00000000-0005-0000-0000-0000580B0000}"/>
    <cellStyle name="Input 5 8 3 3" xfId="4406" xr:uid="{00000000-0005-0000-0000-0000590B0000}"/>
    <cellStyle name="Input 5 9" xfId="2126" xr:uid="{00000000-0005-0000-0000-00005A0B0000}"/>
    <cellStyle name="Input 5 9 2" xfId="3385" xr:uid="{00000000-0005-0000-0000-00005B0B0000}"/>
    <cellStyle name="Input 5 9 2 2" xfId="4074" xr:uid="{00000000-0005-0000-0000-00005C0B0000}"/>
    <cellStyle name="Input 5 9 2 2 2" xfId="4886" xr:uid="{00000000-0005-0000-0000-00005D0B0000}"/>
    <cellStyle name="Input 5 9 2 2 3" xfId="5298" xr:uid="{00000000-0005-0000-0000-00005E0B0000}"/>
    <cellStyle name="Input 5 9 3" xfId="3751" xr:uid="{00000000-0005-0000-0000-00005F0B0000}"/>
    <cellStyle name="Input 5 9 3 2" xfId="4629" xr:uid="{00000000-0005-0000-0000-0000600B0000}"/>
    <cellStyle name="Input 5 9 3 3" xfId="4405" xr:uid="{00000000-0005-0000-0000-0000610B0000}"/>
    <cellStyle name="Input 6" xfId="2127" xr:uid="{00000000-0005-0000-0000-0000620B0000}"/>
    <cellStyle name="Input 6 10" xfId="2128" xr:uid="{00000000-0005-0000-0000-0000630B0000}"/>
    <cellStyle name="Input 6 10 2" xfId="3387" xr:uid="{00000000-0005-0000-0000-0000640B0000}"/>
    <cellStyle name="Input 6 10 2 2" xfId="4076" xr:uid="{00000000-0005-0000-0000-0000650B0000}"/>
    <cellStyle name="Input 6 10 2 2 2" xfId="4888" xr:uid="{00000000-0005-0000-0000-0000660B0000}"/>
    <cellStyle name="Input 6 10 2 2 3" xfId="5300" xr:uid="{00000000-0005-0000-0000-0000670B0000}"/>
    <cellStyle name="Input 6 10 3" xfId="3753" xr:uid="{00000000-0005-0000-0000-0000680B0000}"/>
    <cellStyle name="Input 6 10 3 2" xfId="4631" xr:uid="{00000000-0005-0000-0000-0000690B0000}"/>
    <cellStyle name="Input 6 10 3 3" xfId="4403" xr:uid="{00000000-0005-0000-0000-00006A0B0000}"/>
    <cellStyle name="Input 6 11" xfId="2129" xr:uid="{00000000-0005-0000-0000-00006B0B0000}"/>
    <cellStyle name="Input 6 11 2" xfId="3388" xr:uid="{00000000-0005-0000-0000-00006C0B0000}"/>
    <cellStyle name="Input 6 11 2 2" xfId="4077" xr:uid="{00000000-0005-0000-0000-00006D0B0000}"/>
    <cellStyle name="Input 6 11 2 2 2" xfId="4889" xr:uid="{00000000-0005-0000-0000-00006E0B0000}"/>
    <cellStyle name="Input 6 11 2 2 3" xfId="5301" xr:uid="{00000000-0005-0000-0000-00006F0B0000}"/>
    <cellStyle name="Input 6 11 3" xfId="3754" xr:uid="{00000000-0005-0000-0000-0000700B0000}"/>
    <cellStyle name="Input 6 11 3 2" xfId="4632" xr:uid="{00000000-0005-0000-0000-0000710B0000}"/>
    <cellStyle name="Input 6 11 3 3" xfId="4402" xr:uid="{00000000-0005-0000-0000-0000720B0000}"/>
    <cellStyle name="Input 6 12" xfId="3386" xr:uid="{00000000-0005-0000-0000-0000730B0000}"/>
    <cellStyle name="Input 6 12 2" xfId="4075" xr:uid="{00000000-0005-0000-0000-0000740B0000}"/>
    <cellStyle name="Input 6 12 2 2" xfId="4887" xr:uid="{00000000-0005-0000-0000-0000750B0000}"/>
    <cellStyle name="Input 6 12 2 3" xfId="5299" xr:uid="{00000000-0005-0000-0000-0000760B0000}"/>
    <cellStyle name="Input 6 13" xfId="3752" xr:uid="{00000000-0005-0000-0000-0000770B0000}"/>
    <cellStyle name="Input 6 13 2" xfId="4630" xr:uid="{00000000-0005-0000-0000-0000780B0000}"/>
    <cellStyle name="Input 6 13 3" xfId="4404" xr:uid="{00000000-0005-0000-0000-0000790B0000}"/>
    <cellStyle name="Input 6 2" xfId="2130" xr:uid="{00000000-0005-0000-0000-00007A0B0000}"/>
    <cellStyle name="Input 6 2 2" xfId="3389" xr:uid="{00000000-0005-0000-0000-00007B0B0000}"/>
    <cellStyle name="Input 6 2 2 2" xfId="4078" xr:uid="{00000000-0005-0000-0000-00007C0B0000}"/>
    <cellStyle name="Input 6 2 2 2 2" xfId="4890" xr:uid="{00000000-0005-0000-0000-00007D0B0000}"/>
    <cellStyle name="Input 6 2 2 2 3" xfId="5302" xr:uid="{00000000-0005-0000-0000-00007E0B0000}"/>
    <cellStyle name="Input 6 2 3" xfId="3755" xr:uid="{00000000-0005-0000-0000-00007F0B0000}"/>
    <cellStyle name="Input 6 2 3 2" xfId="4633" xr:uid="{00000000-0005-0000-0000-0000800B0000}"/>
    <cellStyle name="Input 6 2 3 3" xfId="4401" xr:uid="{00000000-0005-0000-0000-0000810B0000}"/>
    <cellStyle name="Input 6 3" xfId="2131" xr:uid="{00000000-0005-0000-0000-0000820B0000}"/>
    <cellStyle name="Input 6 3 2" xfId="3390" xr:uid="{00000000-0005-0000-0000-0000830B0000}"/>
    <cellStyle name="Input 6 3 2 2" xfId="4079" xr:uid="{00000000-0005-0000-0000-0000840B0000}"/>
    <cellStyle name="Input 6 3 2 2 2" xfId="4891" xr:uid="{00000000-0005-0000-0000-0000850B0000}"/>
    <cellStyle name="Input 6 3 2 2 3" xfId="5303" xr:uid="{00000000-0005-0000-0000-0000860B0000}"/>
    <cellStyle name="Input 6 3 3" xfId="3756" xr:uid="{00000000-0005-0000-0000-0000870B0000}"/>
    <cellStyle name="Input 6 3 3 2" xfId="4634" xr:uid="{00000000-0005-0000-0000-0000880B0000}"/>
    <cellStyle name="Input 6 3 3 3" xfId="4400" xr:uid="{00000000-0005-0000-0000-0000890B0000}"/>
    <cellStyle name="Input 6 4" xfId="2132" xr:uid="{00000000-0005-0000-0000-00008A0B0000}"/>
    <cellStyle name="Input 6 4 2" xfId="3391" xr:uid="{00000000-0005-0000-0000-00008B0B0000}"/>
    <cellStyle name="Input 6 4 2 2" xfId="4080" xr:uid="{00000000-0005-0000-0000-00008C0B0000}"/>
    <cellStyle name="Input 6 4 2 2 2" xfId="4892" xr:uid="{00000000-0005-0000-0000-00008D0B0000}"/>
    <cellStyle name="Input 6 4 2 2 3" xfId="5304" xr:uid="{00000000-0005-0000-0000-00008E0B0000}"/>
    <cellStyle name="Input 6 4 3" xfId="3757" xr:uid="{00000000-0005-0000-0000-00008F0B0000}"/>
    <cellStyle name="Input 6 4 3 2" xfId="4635" xr:uid="{00000000-0005-0000-0000-0000900B0000}"/>
    <cellStyle name="Input 6 4 3 3" xfId="4399" xr:uid="{00000000-0005-0000-0000-0000910B0000}"/>
    <cellStyle name="Input 6 5" xfId="2133" xr:uid="{00000000-0005-0000-0000-0000920B0000}"/>
    <cellStyle name="Input 6 5 2" xfId="3392" xr:uid="{00000000-0005-0000-0000-0000930B0000}"/>
    <cellStyle name="Input 6 5 2 2" xfId="4081" xr:uid="{00000000-0005-0000-0000-0000940B0000}"/>
    <cellStyle name="Input 6 5 2 2 2" xfId="4893" xr:uid="{00000000-0005-0000-0000-0000950B0000}"/>
    <cellStyle name="Input 6 5 2 2 3" xfId="5305" xr:uid="{00000000-0005-0000-0000-0000960B0000}"/>
    <cellStyle name="Input 6 5 3" xfId="3758" xr:uid="{00000000-0005-0000-0000-0000970B0000}"/>
    <cellStyle name="Input 6 5 3 2" xfId="4636" xr:uid="{00000000-0005-0000-0000-0000980B0000}"/>
    <cellStyle name="Input 6 5 3 3" xfId="4398" xr:uid="{00000000-0005-0000-0000-0000990B0000}"/>
    <cellStyle name="Input 6 6" xfId="2134" xr:uid="{00000000-0005-0000-0000-00009A0B0000}"/>
    <cellStyle name="Input 6 6 2" xfId="3393" xr:uid="{00000000-0005-0000-0000-00009B0B0000}"/>
    <cellStyle name="Input 6 6 2 2" xfId="4082" xr:uid="{00000000-0005-0000-0000-00009C0B0000}"/>
    <cellStyle name="Input 6 6 2 2 2" xfId="4894" xr:uid="{00000000-0005-0000-0000-00009D0B0000}"/>
    <cellStyle name="Input 6 6 2 2 3" xfId="5306" xr:uid="{00000000-0005-0000-0000-00009E0B0000}"/>
    <cellStyle name="Input 6 6 3" xfId="3759" xr:uid="{00000000-0005-0000-0000-00009F0B0000}"/>
    <cellStyle name="Input 6 6 3 2" xfId="4637" xr:uid="{00000000-0005-0000-0000-0000A00B0000}"/>
    <cellStyle name="Input 6 6 3 3" xfId="4397" xr:uid="{00000000-0005-0000-0000-0000A10B0000}"/>
    <cellStyle name="Input 6 7" xfId="2135" xr:uid="{00000000-0005-0000-0000-0000A20B0000}"/>
    <cellStyle name="Input 6 7 2" xfId="3394" xr:uid="{00000000-0005-0000-0000-0000A30B0000}"/>
    <cellStyle name="Input 6 7 2 2" xfId="4083" xr:uid="{00000000-0005-0000-0000-0000A40B0000}"/>
    <cellStyle name="Input 6 7 2 2 2" xfId="4895" xr:uid="{00000000-0005-0000-0000-0000A50B0000}"/>
    <cellStyle name="Input 6 7 2 2 3" xfId="5307" xr:uid="{00000000-0005-0000-0000-0000A60B0000}"/>
    <cellStyle name="Input 6 7 3" xfId="3760" xr:uid="{00000000-0005-0000-0000-0000A70B0000}"/>
    <cellStyle name="Input 6 7 3 2" xfId="4638" xr:uid="{00000000-0005-0000-0000-0000A80B0000}"/>
    <cellStyle name="Input 6 7 3 3" xfId="4396" xr:uid="{00000000-0005-0000-0000-0000A90B0000}"/>
    <cellStyle name="Input 6 8" xfId="2136" xr:uid="{00000000-0005-0000-0000-0000AA0B0000}"/>
    <cellStyle name="Input 6 8 2" xfId="3395" xr:uid="{00000000-0005-0000-0000-0000AB0B0000}"/>
    <cellStyle name="Input 6 8 2 2" xfId="4084" xr:uid="{00000000-0005-0000-0000-0000AC0B0000}"/>
    <cellStyle name="Input 6 8 2 2 2" xfId="4896" xr:uid="{00000000-0005-0000-0000-0000AD0B0000}"/>
    <cellStyle name="Input 6 8 2 2 3" xfId="5308" xr:uid="{00000000-0005-0000-0000-0000AE0B0000}"/>
    <cellStyle name="Input 6 8 3" xfId="3761" xr:uid="{00000000-0005-0000-0000-0000AF0B0000}"/>
    <cellStyle name="Input 6 8 3 2" xfId="4639" xr:uid="{00000000-0005-0000-0000-0000B00B0000}"/>
    <cellStyle name="Input 6 8 3 3" xfId="4395" xr:uid="{00000000-0005-0000-0000-0000B10B0000}"/>
    <cellStyle name="Input 6 9" xfId="2137" xr:uid="{00000000-0005-0000-0000-0000B20B0000}"/>
    <cellStyle name="Input 6 9 2" xfId="3396" xr:uid="{00000000-0005-0000-0000-0000B30B0000}"/>
    <cellStyle name="Input 6 9 2 2" xfId="4085" xr:uid="{00000000-0005-0000-0000-0000B40B0000}"/>
    <cellStyle name="Input 6 9 2 2 2" xfId="4897" xr:uid="{00000000-0005-0000-0000-0000B50B0000}"/>
    <cellStyle name="Input 6 9 2 2 3" xfId="5309" xr:uid="{00000000-0005-0000-0000-0000B60B0000}"/>
    <cellStyle name="Input 6 9 3" xfId="3762" xr:uid="{00000000-0005-0000-0000-0000B70B0000}"/>
    <cellStyle name="Input 6 9 3 2" xfId="4640" xr:uid="{00000000-0005-0000-0000-0000B80B0000}"/>
    <cellStyle name="Input 6 9 3 3" xfId="4394" xr:uid="{00000000-0005-0000-0000-0000B90B0000}"/>
    <cellStyle name="Input 7" xfId="2138" xr:uid="{00000000-0005-0000-0000-0000BA0B0000}"/>
    <cellStyle name="Input 7 2" xfId="3397" xr:uid="{00000000-0005-0000-0000-0000BB0B0000}"/>
    <cellStyle name="Input 7 2 2" xfId="4086" xr:uid="{00000000-0005-0000-0000-0000BC0B0000}"/>
    <cellStyle name="Input 7 2 2 2" xfId="4898" xr:uid="{00000000-0005-0000-0000-0000BD0B0000}"/>
    <cellStyle name="Input 7 2 2 3" xfId="5310" xr:uid="{00000000-0005-0000-0000-0000BE0B0000}"/>
    <cellStyle name="Input 7 3" xfId="3763" xr:uid="{00000000-0005-0000-0000-0000BF0B0000}"/>
    <cellStyle name="Input 7 3 2" xfId="4641" xr:uid="{00000000-0005-0000-0000-0000C00B0000}"/>
    <cellStyle name="Input 7 3 3" xfId="4393" xr:uid="{00000000-0005-0000-0000-0000C10B0000}"/>
    <cellStyle name="Input 8" xfId="2139" xr:uid="{00000000-0005-0000-0000-0000C20B0000}"/>
    <cellStyle name="Input 8 2" xfId="3398" xr:uid="{00000000-0005-0000-0000-0000C30B0000}"/>
    <cellStyle name="Input 8 2 2" xfId="4087" xr:uid="{00000000-0005-0000-0000-0000C40B0000}"/>
    <cellStyle name="Input 8 2 2 2" xfId="4899" xr:uid="{00000000-0005-0000-0000-0000C50B0000}"/>
    <cellStyle name="Input 8 2 2 3" xfId="5311" xr:uid="{00000000-0005-0000-0000-0000C60B0000}"/>
    <cellStyle name="Input 8 3" xfId="3764" xr:uid="{00000000-0005-0000-0000-0000C70B0000}"/>
    <cellStyle name="Input 8 3 2" xfId="4642" xr:uid="{00000000-0005-0000-0000-0000C80B0000}"/>
    <cellStyle name="Input 8 3 3" xfId="4392" xr:uid="{00000000-0005-0000-0000-0000C90B0000}"/>
    <cellStyle name="Input 9" xfId="2140" xr:uid="{00000000-0005-0000-0000-0000CA0B0000}"/>
    <cellStyle name="Input 9 2" xfId="3399" xr:uid="{00000000-0005-0000-0000-0000CB0B0000}"/>
    <cellStyle name="Input 9 2 2" xfId="4088" xr:uid="{00000000-0005-0000-0000-0000CC0B0000}"/>
    <cellStyle name="Input 9 2 2 2" xfId="4900" xr:uid="{00000000-0005-0000-0000-0000CD0B0000}"/>
    <cellStyle name="Input 9 2 2 3" xfId="5312" xr:uid="{00000000-0005-0000-0000-0000CE0B0000}"/>
    <cellStyle name="Input 9 3" xfId="3765" xr:uid="{00000000-0005-0000-0000-0000CF0B0000}"/>
    <cellStyle name="Input 9 3 2" xfId="4643" xr:uid="{00000000-0005-0000-0000-0000D00B0000}"/>
    <cellStyle name="Input 9 3 3" xfId="4391" xr:uid="{00000000-0005-0000-0000-0000D10B0000}"/>
    <cellStyle name="InputCells" xfId="2141" xr:uid="{00000000-0005-0000-0000-0000D20B0000}"/>
    <cellStyle name="Jegyzet" xfId="38" xr:uid="{00000000-0005-0000-0000-0000D30B0000}"/>
    <cellStyle name="Jegyzet 2" xfId="3642" xr:uid="{00000000-0005-0000-0000-0000D40B0000}"/>
    <cellStyle name="Jegyzet 2 2" xfId="4512" xr:uid="{00000000-0005-0000-0000-0000D50B0000}"/>
    <cellStyle name="Jelölőszín (1)" xfId="39" xr:uid="{00000000-0005-0000-0000-0000D60B0000}"/>
    <cellStyle name="Jelölőszín (2)" xfId="40" xr:uid="{00000000-0005-0000-0000-0000D70B0000}"/>
    <cellStyle name="Jelölőszín (3)" xfId="41" xr:uid="{00000000-0005-0000-0000-0000D80B0000}"/>
    <cellStyle name="Jelölőszín (4)" xfId="42" xr:uid="{00000000-0005-0000-0000-0000D90B0000}"/>
    <cellStyle name="Jelölőszín (5)" xfId="43" xr:uid="{00000000-0005-0000-0000-0000DA0B0000}"/>
    <cellStyle name="Jelölőszín (6)" xfId="44" xr:uid="{00000000-0005-0000-0000-0000DB0B0000}"/>
    <cellStyle name="Jó" xfId="45" xr:uid="{00000000-0005-0000-0000-0000DC0B0000}"/>
    <cellStyle name="Kimenet" xfId="46" xr:uid="{00000000-0005-0000-0000-0000DD0B0000}"/>
    <cellStyle name="Kimenet 2" xfId="3643" xr:uid="{00000000-0005-0000-0000-0000DE0B0000}"/>
    <cellStyle name="Kimenet 2 2" xfId="4521" xr:uid="{00000000-0005-0000-0000-0000DF0B0000}"/>
    <cellStyle name="Kimenet 2 3" xfId="4511" xr:uid="{00000000-0005-0000-0000-0000E00B0000}"/>
    <cellStyle name="ligne_titre_0" xfId="3248" xr:uid="{00000000-0005-0000-0000-0000E10B0000}"/>
    <cellStyle name="Linked Cell 10" xfId="2142" xr:uid="{00000000-0005-0000-0000-0000E20B0000}"/>
    <cellStyle name="Linked Cell 2" xfId="2143" xr:uid="{00000000-0005-0000-0000-0000E30B0000}"/>
    <cellStyle name="Linked Cell 2 10" xfId="2144" xr:uid="{00000000-0005-0000-0000-0000E40B0000}"/>
    <cellStyle name="Linked Cell 2 11" xfId="2145" xr:uid="{00000000-0005-0000-0000-0000E50B0000}"/>
    <cellStyle name="Linked Cell 2 2" xfId="2146" xr:uid="{00000000-0005-0000-0000-0000E60B0000}"/>
    <cellStyle name="Linked Cell 2 3" xfId="2147" xr:uid="{00000000-0005-0000-0000-0000E70B0000}"/>
    <cellStyle name="Linked Cell 2 4" xfId="2148" xr:uid="{00000000-0005-0000-0000-0000E80B0000}"/>
    <cellStyle name="Linked Cell 2 5" xfId="2149" xr:uid="{00000000-0005-0000-0000-0000E90B0000}"/>
    <cellStyle name="Linked Cell 2 6" xfId="2150" xr:uid="{00000000-0005-0000-0000-0000EA0B0000}"/>
    <cellStyle name="Linked Cell 2 7" xfId="2151" xr:uid="{00000000-0005-0000-0000-0000EB0B0000}"/>
    <cellStyle name="Linked Cell 2 8" xfId="2152" xr:uid="{00000000-0005-0000-0000-0000EC0B0000}"/>
    <cellStyle name="Linked Cell 2 9" xfId="2153" xr:uid="{00000000-0005-0000-0000-0000ED0B0000}"/>
    <cellStyle name="Linked Cell 3" xfId="2154" xr:uid="{00000000-0005-0000-0000-0000EE0B0000}"/>
    <cellStyle name="Linked Cell 3 10" xfId="2155" xr:uid="{00000000-0005-0000-0000-0000EF0B0000}"/>
    <cellStyle name="Linked Cell 3 11" xfId="2156" xr:uid="{00000000-0005-0000-0000-0000F00B0000}"/>
    <cellStyle name="Linked Cell 3 2" xfId="2157" xr:uid="{00000000-0005-0000-0000-0000F10B0000}"/>
    <cellStyle name="Linked Cell 3 3" xfId="2158" xr:uid="{00000000-0005-0000-0000-0000F20B0000}"/>
    <cellStyle name="Linked Cell 3 4" xfId="2159" xr:uid="{00000000-0005-0000-0000-0000F30B0000}"/>
    <cellStyle name="Linked Cell 3 5" xfId="2160" xr:uid="{00000000-0005-0000-0000-0000F40B0000}"/>
    <cellStyle name="Linked Cell 3 6" xfId="2161" xr:uid="{00000000-0005-0000-0000-0000F50B0000}"/>
    <cellStyle name="Linked Cell 3 7" xfId="2162" xr:uid="{00000000-0005-0000-0000-0000F60B0000}"/>
    <cellStyle name="Linked Cell 3 8" xfId="2163" xr:uid="{00000000-0005-0000-0000-0000F70B0000}"/>
    <cellStyle name="Linked Cell 3 9" xfId="2164" xr:uid="{00000000-0005-0000-0000-0000F80B0000}"/>
    <cellStyle name="Linked Cell 4" xfId="2165" xr:uid="{00000000-0005-0000-0000-0000F90B0000}"/>
    <cellStyle name="Linked Cell 4 10" xfId="2166" xr:uid="{00000000-0005-0000-0000-0000FA0B0000}"/>
    <cellStyle name="Linked Cell 4 11" xfId="2167" xr:uid="{00000000-0005-0000-0000-0000FB0B0000}"/>
    <cellStyle name="Linked Cell 4 2" xfId="2168" xr:uid="{00000000-0005-0000-0000-0000FC0B0000}"/>
    <cellStyle name="Linked Cell 4 3" xfId="2169" xr:uid="{00000000-0005-0000-0000-0000FD0B0000}"/>
    <cellStyle name="Linked Cell 4 4" xfId="2170" xr:uid="{00000000-0005-0000-0000-0000FE0B0000}"/>
    <cellStyle name="Linked Cell 4 5" xfId="2171" xr:uid="{00000000-0005-0000-0000-0000FF0B0000}"/>
    <cellStyle name="Linked Cell 4 6" xfId="2172" xr:uid="{00000000-0005-0000-0000-0000000C0000}"/>
    <cellStyle name="Linked Cell 4 7" xfId="2173" xr:uid="{00000000-0005-0000-0000-0000010C0000}"/>
    <cellStyle name="Linked Cell 4 8" xfId="2174" xr:uid="{00000000-0005-0000-0000-0000020C0000}"/>
    <cellStyle name="Linked Cell 4 9" xfId="2175" xr:uid="{00000000-0005-0000-0000-0000030C0000}"/>
    <cellStyle name="Linked Cell 5" xfId="2176" xr:uid="{00000000-0005-0000-0000-0000040C0000}"/>
    <cellStyle name="Linked Cell 5 10" xfId="2177" xr:uid="{00000000-0005-0000-0000-0000050C0000}"/>
    <cellStyle name="Linked Cell 5 11" xfId="2178" xr:uid="{00000000-0005-0000-0000-0000060C0000}"/>
    <cellStyle name="Linked Cell 5 2" xfId="2179" xr:uid="{00000000-0005-0000-0000-0000070C0000}"/>
    <cellStyle name="Linked Cell 5 3" xfId="2180" xr:uid="{00000000-0005-0000-0000-0000080C0000}"/>
    <cellStyle name="Linked Cell 5 4" xfId="2181" xr:uid="{00000000-0005-0000-0000-0000090C0000}"/>
    <cellStyle name="Linked Cell 5 5" xfId="2182" xr:uid="{00000000-0005-0000-0000-00000A0C0000}"/>
    <cellStyle name="Linked Cell 5 6" xfId="2183" xr:uid="{00000000-0005-0000-0000-00000B0C0000}"/>
    <cellStyle name="Linked Cell 5 7" xfId="2184" xr:uid="{00000000-0005-0000-0000-00000C0C0000}"/>
    <cellStyle name="Linked Cell 5 8" xfId="2185" xr:uid="{00000000-0005-0000-0000-00000D0C0000}"/>
    <cellStyle name="Linked Cell 5 9" xfId="2186" xr:uid="{00000000-0005-0000-0000-00000E0C0000}"/>
    <cellStyle name="Linked Cell 6" xfId="2187" xr:uid="{00000000-0005-0000-0000-00000F0C0000}"/>
    <cellStyle name="Linked Cell 6 10" xfId="2188" xr:uid="{00000000-0005-0000-0000-0000100C0000}"/>
    <cellStyle name="Linked Cell 6 11" xfId="2189" xr:uid="{00000000-0005-0000-0000-0000110C0000}"/>
    <cellStyle name="Linked Cell 6 2" xfId="2190" xr:uid="{00000000-0005-0000-0000-0000120C0000}"/>
    <cellStyle name="Linked Cell 6 3" xfId="2191" xr:uid="{00000000-0005-0000-0000-0000130C0000}"/>
    <cellStyle name="Linked Cell 6 4" xfId="2192" xr:uid="{00000000-0005-0000-0000-0000140C0000}"/>
    <cellStyle name="Linked Cell 6 5" xfId="2193" xr:uid="{00000000-0005-0000-0000-0000150C0000}"/>
    <cellStyle name="Linked Cell 6 6" xfId="2194" xr:uid="{00000000-0005-0000-0000-0000160C0000}"/>
    <cellStyle name="Linked Cell 6 7" xfId="2195" xr:uid="{00000000-0005-0000-0000-0000170C0000}"/>
    <cellStyle name="Linked Cell 6 8" xfId="2196" xr:uid="{00000000-0005-0000-0000-0000180C0000}"/>
    <cellStyle name="Linked Cell 6 9" xfId="2197" xr:uid="{00000000-0005-0000-0000-0000190C0000}"/>
    <cellStyle name="Linked Cell 7" xfId="2198" xr:uid="{00000000-0005-0000-0000-00001A0C0000}"/>
    <cellStyle name="Linked Cell 8" xfId="2199" xr:uid="{00000000-0005-0000-0000-00001B0C0000}"/>
    <cellStyle name="Linked Cell 9" xfId="2200" xr:uid="{00000000-0005-0000-0000-00001C0C0000}"/>
    <cellStyle name="Magyarázó szöveg" xfId="47" xr:uid="{00000000-0005-0000-0000-00001D0C0000}"/>
    <cellStyle name="Migliaia_IND_2005_ENEA" xfId="4320" xr:uid="{00000000-0005-0000-0000-00001E0C0000}"/>
    <cellStyle name="Neutral 10" xfId="2201" xr:uid="{00000000-0005-0000-0000-00001F0C0000}"/>
    <cellStyle name="Neutral 2" xfId="2202" xr:uid="{00000000-0005-0000-0000-0000200C0000}"/>
    <cellStyle name="Neutral 2 10" xfId="2203" xr:uid="{00000000-0005-0000-0000-0000210C0000}"/>
    <cellStyle name="Neutral 2 11" xfId="2204" xr:uid="{00000000-0005-0000-0000-0000220C0000}"/>
    <cellStyle name="Neutral 2 2" xfId="2205" xr:uid="{00000000-0005-0000-0000-0000230C0000}"/>
    <cellStyle name="Neutral 2 3" xfId="2206" xr:uid="{00000000-0005-0000-0000-0000240C0000}"/>
    <cellStyle name="Neutral 2 4" xfId="2207" xr:uid="{00000000-0005-0000-0000-0000250C0000}"/>
    <cellStyle name="Neutral 2 5" xfId="2208" xr:uid="{00000000-0005-0000-0000-0000260C0000}"/>
    <cellStyle name="Neutral 2 6" xfId="2209" xr:uid="{00000000-0005-0000-0000-0000270C0000}"/>
    <cellStyle name="Neutral 2 7" xfId="2210" xr:uid="{00000000-0005-0000-0000-0000280C0000}"/>
    <cellStyle name="Neutral 2 8" xfId="2211" xr:uid="{00000000-0005-0000-0000-0000290C0000}"/>
    <cellStyle name="Neutral 2 9" xfId="2212" xr:uid="{00000000-0005-0000-0000-00002A0C0000}"/>
    <cellStyle name="Neutral 3" xfId="2213" xr:uid="{00000000-0005-0000-0000-00002B0C0000}"/>
    <cellStyle name="Neutral 3 10" xfId="2214" xr:uid="{00000000-0005-0000-0000-00002C0C0000}"/>
    <cellStyle name="Neutral 3 11" xfId="2215" xr:uid="{00000000-0005-0000-0000-00002D0C0000}"/>
    <cellStyle name="Neutral 3 2" xfId="2216" xr:uid="{00000000-0005-0000-0000-00002E0C0000}"/>
    <cellStyle name="Neutral 3 3" xfId="2217" xr:uid="{00000000-0005-0000-0000-00002F0C0000}"/>
    <cellStyle name="Neutral 3 4" xfId="2218" xr:uid="{00000000-0005-0000-0000-0000300C0000}"/>
    <cellStyle name="Neutral 3 5" xfId="2219" xr:uid="{00000000-0005-0000-0000-0000310C0000}"/>
    <cellStyle name="Neutral 3 6" xfId="2220" xr:uid="{00000000-0005-0000-0000-0000320C0000}"/>
    <cellStyle name="Neutral 3 7" xfId="2221" xr:uid="{00000000-0005-0000-0000-0000330C0000}"/>
    <cellStyle name="Neutral 3 8" xfId="2222" xr:uid="{00000000-0005-0000-0000-0000340C0000}"/>
    <cellStyle name="Neutral 3 9" xfId="2223" xr:uid="{00000000-0005-0000-0000-0000350C0000}"/>
    <cellStyle name="Neutral 4" xfId="2224" xr:uid="{00000000-0005-0000-0000-0000360C0000}"/>
    <cellStyle name="Neutral 4 10" xfId="2225" xr:uid="{00000000-0005-0000-0000-0000370C0000}"/>
    <cellStyle name="Neutral 4 11" xfId="2226" xr:uid="{00000000-0005-0000-0000-0000380C0000}"/>
    <cellStyle name="Neutral 4 2" xfId="2227" xr:uid="{00000000-0005-0000-0000-0000390C0000}"/>
    <cellStyle name="Neutral 4 3" xfId="2228" xr:uid="{00000000-0005-0000-0000-00003A0C0000}"/>
    <cellStyle name="Neutral 4 4" xfId="2229" xr:uid="{00000000-0005-0000-0000-00003B0C0000}"/>
    <cellStyle name="Neutral 4 5" xfId="2230" xr:uid="{00000000-0005-0000-0000-00003C0C0000}"/>
    <cellStyle name="Neutral 4 6" xfId="2231" xr:uid="{00000000-0005-0000-0000-00003D0C0000}"/>
    <cellStyle name="Neutral 4 7" xfId="2232" xr:uid="{00000000-0005-0000-0000-00003E0C0000}"/>
    <cellStyle name="Neutral 4 8" xfId="2233" xr:uid="{00000000-0005-0000-0000-00003F0C0000}"/>
    <cellStyle name="Neutral 4 9" xfId="2234" xr:uid="{00000000-0005-0000-0000-0000400C0000}"/>
    <cellStyle name="Neutral 5" xfId="2235" xr:uid="{00000000-0005-0000-0000-0000410C0000}"/>
    <cellStyle name="Neutral 5 10" xfId="2236" xr:uid="{00000000-0005-0000-0000-0000420C0000}"/>
    <cellStyle name="Neutral 5 11" xfId="2237" xr:uid="{00000000-0005-0000-0000-0000430C0000}"/>
    <cellStyle name="Neutral 5 2" xfId="2238" xr:uid="{00000000-0005-0000-0000-0000440C0000}"/>
    <cellStyle name="Neutral 5 3" xfId="2239" xr:uid="{00000000-0005-0000-0000-0000450C0000}"/>
    <cellStyle name="Neutral 5 4" xfId="2240" xr:uid="{00000000-0005-0000-0000-0000460C0000}"/>
    <cellStyle name="Neutral 5 5" xfId="2241" xr:uid="{00000000-0005-0000-0000-0000470C0000}"/>
    <cellStyle name="Neutral 5 6" xfId="2242" xr:uid="{00000000-0005-0000-0000-0000480C0000}"/>
    <cellStyle name="Neutral 5 7" xfId="2243" xr:uid="{00000000-0005-0000-0000-0000490C0000}"/>
    <cellStyle name="Neutral 5 8" xfId="2244" xr:uid="{00000000-0005-0000-0000-00004A0C0000}"/>
    <cellStyle name="Neutral 5 9" xfId="2245" xr:uid="{00000000-0005-0000-0000-00004B0C0000}"/>
    <cellStyle name="Neutral 6" xfId="2246" xr:uid="{00000000-0005-0000-0000-00004C0C0000}"/>
    <cellStyle name="Neutral 6 10" xfId="2247" xr:uid="{00000000-0005-0000-0000-00004D0C0000}"/>
    <cellStyle name="Neutral 6 11" xfId="2248" xr:uid="{00000000-0005-0000-0000-00004E0C0000}"/>
    <cellStyle name="Neutral 6 2" xfId="2249" xr:uid="{00000000-0005-0000-0000-00004F0C0000}"/>
    <cellStyle name="Neutral 6 3" xfId="2250" xr:uid="{00000000-0005-0000-0000-0000500C0000}"/>
    <cellStyle name="Neutral 6 4" xfId="2251" xr:uid="{00000000-0005-0000-0000-0000510C0000}"/>
    <cellStyle name="Neutral 6 5" xfId="2252" xr:uid="{00000000-0005-0000-0000-0000520C0000}"/>
    <cellStyle name="Neutral 6 6" xfId="2253" xr:uid="{00000000-0005-0000-0000-0000530C0000}"/>
    <cellStyle name="Neutral 6 7" xfId="2254" xr:uid="{00000000-0005-0000-0000-0000540C0000}"/>
    <cellStyle name="Neutral 6 8" xfId="2255" xr:uid="{00000000-0005-0000-0000-0000550C0000}"/>
    <cellStyle name="Neutral 6 9" xfId="2256" xr:uid="{00000000-0005-0000-0000-0000560C0000}"/>
    <cellStyle name="Neutral 7" xfId="2257" xr:uid="{00000000-0005-0000-0000-0000570C0000}"/>
    <cellStyle name="Neutral 8" xfId="2258" xr:uid="{00000000-0005-0000-0000-0000580C0000}"/>
    <cellStyle name="Neutral 9" xfId="2259" xr:uid="{00000000-0005-0000-0000-0000590C0000}"/>
    <cellStyle name="Neutrale" xfId="4321" xr:uid="{00000000-0005-0000-0000-00005A0C0000}"/>
    <cellStyle name="NewStyle" xfId="4322" xr:uid="{00000000-0005-0000-0000-00005B0C0000}"/>
    <cellStyle name="Normal" xfId="0" builtinId="0"/>
    <cellStyle name="Normal 10" xfId="3" xr:uid="{00000000-0005-0000-0000-00005D0C0000}"/>
    <cellStyle name="Normal 10 2" xfId="3635" xr:uid="{00000000-0005-0000-0000-00005E0C0000}"/>
    <cellStyle name="Normal 11" xfId="2260" xr:uid="{00000000-0005-0000-0000-00005F0C0000}"/>
    <cellStyle name="Normal 11 2" xfId="3400" xr:uid="{00000000-0005-0000-0000-0000600C0000}"/>
    <cellStyle name="Normal 12" xfId="2261" xr:uid="{00000000-0005-0000-0000-0000610C0000}"/>
    <cellStyle name="Normal 12 10" xfId="3401" xr:uid="{00000000-0005-0000-0000-0000620C0000}"/>
    <cellStyle name="Normal 12 2" xfId="2262" xr:uid="{00000000-0005-0000-0000-0000630C0000}"/>
    <cellStyle name="Normal 12 2 2" xfId="2263" xr:uid="{00000000-0005-0000-0000-0000640C0000}"/>
    <cellStyle name="Normal 12 2 2 2" xfId="2264" xr:uid="{00000000-0005-0000-0000-0000650C0000}"/>
    <cellStyle name="Normal 12 2 3" xfId="2265" xr:uid="{00000000-0005-0000-0000-0000660C0000}"/>
    <cellStyle name="Normal 12 2 4" xfId="2266" xr:uid="{00000000-0005-0000-0000-0000670C0000}"/>
    <cellStyle name="Normal 12 2 5" xfId="2267" xr:uid="{00000000-0005-0000-0000-0000680C0000}"/>
    <cellStyle name="Normal 12 2 6" xfId="2268" xr:uid="{00000000-0005-0000-0000-0000690C0000}"/>
    <cellStyle name="Normal 12 3" xfId="2269" xr:uid="{00000000-0005-0000-0000-00006A0C0000}"/>
    <cellStyle name="Normal 12 3 2" xfId="2270" xr:uid="{00000000-0005-0000-0000-00006B0C0000}"/>
    <cellStyle name="Normal 12 3 2 2" xfId="2271" xr:uid="{00000000-0005-0000-0000-00006C0C0000}"/>
    <cellStyle name="Normal 12 3 3" xfId="2272" xr:uid="{00000000-0005-0000-0000-00006D0C0000}"/>
    <cellStyle name="Normal 12 3 4" xfId="2273" xr:uid="{00000000-0005-0000-0000-00006E0C0000}"/>
    <cellStyle name="Normal 12 3 5" xfId="2274" xr:uid="{00000000-0005-0000-0000-00006F0C0000}"/>
    <cellStyle name="Normal 12 3 6" xfId="2275" xr:uid="{00000000-0005-0000-0000-0000700C0000}"/>
    <cellStyle name="Normal 12 4" xfId="2276" xr:uid="{00000000-0005-0000-0000-0000710C0000}"/>
    <cellStyle name="Normal 12 4 2" xfId="2277" xr:uid="{00000000-0005-0000-0000-0000720C0000}"/>
    <cellStyle name="Normal 12 4 2 2" xfId="2278" xr:uid="{00000000-0005-0000-0000-0000730C0000}"/>
    <cellStyle name="Normal 12 4 3" xfId="2279" xr:uid="{00000000-0005-0000-0000-0000740C0000}"/>
    <cellStyle name="Normal 12 4 4" xfId="2280" xr:uid="{00000000-0005-0000-0000-0000750C0000}"/>
    <cellStyle name="Normal 12 4 5" xfId="2281" xr:uid="{00000000-0005-0000-0000-0000760C0000}"/>
    <cellStyle name="Normal 12 4 6" xfId="2282" xr:uid="{00000000-0005-0000-0000-0000770C0000}"/>
    <cellStyle name="Normal 12 5" xfId="2283" xr:uid="{00000000-0005-0000-0000-0000780C0000}"/>
    <cellStyle name="Normal 12 5 2" xfId="2284" xr:uid="{00000000-0005-0000-0000-0000790C0000}"/>
    <cellStyle name="Normal 12 5 2 2" xfId="2285" xr:uid="{00000000-0005-0000-0000-00007A0C0000}"/>
    <cellStyle name="Normal 12 5 3" xfId="2286" xr:uid="{00000000-0005-0000-0000-00007B0C0000}"/>
    <cellStyle name="Normal 12 5 4" xfId="2287" xr:uid="{00000000-0005-0000-0000-00007C0C0000}"/>
    <cellStyle name="Normal 12 5 5" xfId="2288" xr:uid="{00000000-0005-0000-0000-00007D0C0000}"/>
    <cellStyle name="Normal 12 5 6" xfId="2289" xr:uid="{00000000-0005-0000-0000-00007E0C0000}"/>
    <cellStyle name="Normal 12 6" xfId="2290" xr:uid="{00000000-0005-0000-0000-00007F0C0000}"/>
    <cellStyle name="Normal 12 6 2" xfId="2291" xr:uid="{00000000-0005-0000-0000-0000800C0000}"/>
    <cellStyle name="Normal 12 6 2 2" xfId="2292" xr:uid="{00000000-0005-0000-0000-0000810C0000}"/>
    <cellStyle name="Normal 12 6 3" xfId="2293" xr:uid="{00000000-0005-0000-0000-0000820C0000}"/>
    <cellStyle name="Normal 12 6 4" xfId="2294" xr:uid="{00000000-0005-0000-0000-0000830C0000}"/>
    <cellStyle name="Normal 12 6 5" xfId="2295" xr:uid="{00000000-0005-0000-0000-0000840C0000}"/>
    <cellStyle name="Normal 12 6 6" xfId="2296" xr:uid="{00000000-0005-0000-0000-0000850C0000}"/>
    <cellStyle name="Normal 12 7" xfId="2297" xr:uid="{00000000-0005-0000-0000-0000860C0000}"/>
    <cellStyle name="Normal 12 8" xfId="2298" xr:uid="{00000000-0005-0000-0000-0000870C0000}"/>
    <cellStyle name="Normal 12 9" xfId="2299" xr:uid="{00000000-0005-0000-0000-0000880C0000}"/>
    <cellStyle name="Normal 13" xfId="2300" xr:uid="{00000000-0005-0000-0000-0000890C0000}"/>
    <cellStyle name="Normal 13 2" xfId="2301" xr:uid="{00000000-0005-0000-0000-00008A0C0000}"/>
    <cellStyle name="Normal 13 3" xfId="2302" xr:uid="{00000000-0005-0000-0000-00008B0C0000}"/>
    <cellStyle name="Normal 14" xfId="2303" xr:uid="{00000000-0005-0000-0000-00008C0C0000}"/>
    <cellStyle name="Normal 14 10" xfId="2304" xr:uid="{00000000-0005-0000-0000-00008D0C0000}"/>
    <cellStyle name="Normal 14 10 2" xfId="3403" xr:uid="{00000000-0005-0000-0000-00008E0C0000}"/>
    <cellStyle name="Normal 14 11" xfId="3402" xr:uid="{00000000-0005-0000-0000-00008F0C0000}"/>
    <cellStyle name="Normal 14 2" xfId="2305" xr:uid="{00000000-0005-0000-0000-0000900C0000}"/>
    <cellStyle name="Normal 14 2 2" xfId="2306" xr:uid="{00000000-0005-0000-0000-0000910C0000}"/>
    <cellStyle name="Normal 14 2 2 2" xfId="2307" xr:uid="{00000000-0005-0000-0000-0000920C0000}"/>
    <cellStyle name="Normal 14 2 3" xfId="2308" xr:uid="{00000000-0005-0000-0000-0000930C0000}"/>
    <cellStyle name="Normal 14 2 4" xfId="2309" xr:uid="{00000000-0005-0000-0000-0000940C0000}"/>
    <cellStyle name="Normal 14 2 5" xfId="2310" xr:uid="{00000000-0005-0000-0000-0000950C0000}"/>
    <cellStyle name="Normal 14 2 6" xfId="2311" xr:uid="{00000000-0005-0000-0000-0000960C0000}"/>
    <cellStyle name="Normal 14 3" xfId="2312" xr:uid="{00000000-0005-0000-0000-0000970C0000}"/>
    <cellStyle name="Normal 14 3 2" xfId="2313" xr:uid="{00000000-0005-0000-0000-0000980C0000}"/>
    <cellStyle name="Normal 14 3 2 2" xfId="2314" xr:uid="{00000000-0005-0000-0000-0000990C0000}"/>
    <cellStyle name="Normal 14 3 3" xfId="2315" xr:uid="{00000000-0005-0000-0000-00009A0C0000}"/>
    <cellStyle name="Normal 14 3 4" xfId="2316" xr:uid="{00000000-0005-0000-0000-00009B0C0000}"/>
    <cellStyle name="Normal 14 3 5" xfId="2317" xr:uid="{00000000-0005-0000-0000-00009C0C0000}"/>
    <cellStyle name="Normal 14 3 6" xfId="2318" xr:uid="{00000000-0005-0000-0000-00009D0C0000}"/>
    <cellStyle name="Normal 14 4" xfId="2319" xr:uid="{00000000-0005-0000-0000-00009E0C0000}"/>
    <cellStyle name="Normal 14 4 2" xfId="2320" xr:uid="{00000000-0005-0000-0000-00009F0C0000}"/>
    <cellStyle name="Normal 14 4 2 2" xfId="2321" xr:uid="{00000000-0005-0000-0000-0000A00C0000}"/>
    <cellStyle name="Normal 14 4 3" xfId="2322" xr:uid="{00000000-0005-0000-0000-0000A10C0000}"/>
    <cellStyle name="Normal 14 4 4" xfId="2323" xr:uid="{00000000-0005-0000-0000-0000A20C0000}"/>
    <cellStyle name="Normal 14 4 5" xfId="2324" xr:uid="{00000000-0005-0000-0000-0000A30C0000}"/>
    <cellStyle name="Normal 14 4 6" xfId="2325" xr:uid="{00000000-0005-0000-0000-0000A40C0000}"/>
    <cellStyle name="Normal 14 5" xfId="2326" xr:uid="{00000000-0005-0000-0000-0000A50C0000}"/>
    <cellStyle name="Normal 14 5 2" xfId="2327" xr:uid="{00000000-0005-0000-0000-0000A60C0000}"/>
    <cellStyle name="Normal 14 5 2 2" xfId="2328" xr:uid="{00000000-0005-0000-0000-0000A70C0000}"/>
    <cellStyle name="Normal 14 5 3" xfId="2329" xr:uid="{00000000-0005-0000-0000-0000A80C0000}"/>
    <cellStyle name="Normal 14 5 4" xfId="2330" xr:uid="{00000000-0005-0000-0000-0000A90C0000}"/>
    <cellStyle name="Normal 14 5 5" xfId="2331" xr:uid="{00000000-0005-0000-0000-0000AA0C0000}"/>
    <cellStyle name="Normal 14 5 6" xfId="2332" xr:uid="{00000000-0005-0000-0000-0000AB0C0000}"/>
    <cellStyle name="Normal 14 6" xfId="2333" xr:uid="{00000000-0005-0000-0000-0000AC0C0000}"/>
    <cellStyle name="Normal 14 6 2" xfId="2334" xr:uid="{00000000-0005-0000-0000-0000AD0C0000}"/>
    <cellStyle name="Normal 14 6 2 2" xfId="2335" xr:uid="{00000000-0005-0000-0000-0000AE0C0000}"/>
    <cellStyle name="Normal 14 6 3" xfId="2336" xr:uid="{00000000-0005-0000-0000-0000AF0C0000}"/>
    <cellStyle name="Normal 14 6 4" xfId="2337" xr:uid="{00000000-0005-0000-0000-0000B00C0000}"/>
    <cellStyle name="Normal 14 6 5" xfId="2338" xr:uid="{00000000-0005-0000-0000-0000B10C0000}"/>
    <cellStyle name="Normal 14 6 6" xfId="2339" xr:uid="{00000000-0005-0000-0000-0000B20C0000}"/>
    <cellStyle name="Normal 14 7" xfId="2340" xr:uid="{00000000-0005-0000-0000-0000B30C0000}"/>
    <cellStyle name="Normal 14 8" xfId="2341" xr:uid="{00000000-0005-0000-0000-0000B40C0000}"/>
    <cellStyle name="Normal 14 8 2" xfId="3404" xr:uid="{00000000-0005-0000-0000-0000B50C0000}"/>
    <cellStyle name="Normal 14 9" xfId="2342" xr:uid="{00000000-0005-0000-0000-0000B60C0000}"/>
    <cellStyle name="Normal 14 9 2" xfId="3405" xr:uid="{00000000-0005-0000-0000-0000B70C0000}"/>
    <cellStyle name="Normal 15" xfId="2343" xr:uid="{00000000-0005-0000-0000-0000B80C0000}"/>
    <cellStyle name="Normal 15 10" xfId="2344" xr:uid="{00000000-0005-0000-0000-0000B90C0000}"/>
    <cellStyle name="Normal 15 11" xfId="2345" xr:uid="{00000000-0005-0000-0000-0000BA0C0000}"/>
    <cellStyle name="Normal 15 2" xfId="2346" xr:uid="{00000000-0005-0000-0000-0000BB0C0000}"/>
    <cellStyle name="Normal 15 2 2" xfId="2347" xr:uid="{00000000-0005-0000-0000-0000BC0C0000}"/>
    <cellStyle name="Normal 15 2 2 2" xfId="2348" xr:uid="{00000000-0005-0000-0000-0000BD0C0000}"/>
    <cellStyle name="Normal 15 2 3" xfId="2349" xr:uid="{00000000-0005-0000-0000-0000BE0C0000}"/>
    <cellStyle name="Normal 15 2 4" xfId="2350" xr:uid="{00000000-0005-0000-0000-0000BF0C0000}"/>
    <cellStyle name="Normal 15 2 5" xfId="2351" xr:uid="{00000000-0005-0000-0000-0000C00C0000}"/>
    <cellStyle name="Normal 15 2 6" xfId="2352" xr:uid="{00000000-0005-0000-0000-0000C10C0000}"/>
    <cellStyle name="Normal 15 3" xfId="2353" xr:uid="{00000000-0005-0000-0000-0000C20C0000}"/>
    <cellStyle name="Normal 15 3 2" xfId="2354" xr:uid="{00000000-0005-0000-0000-0000C30C0000}"/>
    <cellStyle name="Normal 15 3 2 2" xfId="2355" xr:uid="{00000000-0005-0000-0000-0000C40C0000}"/>
    <cellStyle name="Normal 15 3 3" xfId="2356" xr:uid="{00000000-0005-0000-0000-0000C50C0000}"/>
    <cellStyle name="Normal 15 3 4" xfId="2357" xr:uid="{00000000-0005-0000-0000-0000C60C0000}"/>
    <cellStyle name="Normal 15 3 5" xfId="2358" xr:uid="{00000000-0005-0000-0000-0000C70C0000}"/>
    <cellStyle name="Normal 15 3 6" xfId="2359" xr:uid="{00000000-0005-0000-0000-0000C80C0000}"/>
    <cellStyle name="Normal 15 4" xfId="2360" xr:uid="{00000000-0005-0000-0000-0000C90C0000}"/>
    <cellStyle name="Normal 15 4 2" xfId="2361" xr:uid="{00000000-0005-0000-0000-0000CA0C0000}"/>
    <cellStyle name="Normal 15 4 2 2" xfId="2362" xr:uid="{00000000-0005-0000-0000-0000CB0C0000}"/>
    <cellStyle name="Normal 15 4 3" xfId="2363" xr:uid="{00000000-0005-0000-0000-0000CC0C0000}"/>
    <cellStyle name="Normal 15 4 4" xfId="2364" xr:uid="{00000000-0005-0000-0000-0000CD0C0000}"/>
    <cellStyle name="Normal 15 4 5" xfId="2365" xr:uid="{00000000-0005-0000-0000-0000CE0C0000}"/>
    <cellStyle name="Normal 15 4 6" xfId="2366" xr:uid="{00000000-0005-0000-0000-0000CF0C0000}"/>
    <cellStyle name="Normal 15 5" xfId="2367" xr:uid="{00000000-0005-0000-0000-0000D00C0000}"/>
    <cellStyle name="Normal 15 5 2" xfId="2368" xr:uid="{00000000-0005-0000-0000-0000D10C0000}"/>
    <cellStyle name="Normal 15 5 2 2" xfId="2369" xr:uid="{00000000-0005-0000-0000-0000D20C0000}"/>
    <cellStyle name="Normal 15 5 3" xfId="2370" xr:uid="{00000000-0005-0000-0000-0000D30C0000}"/>
    <cellStyle name="Normal 15 5 4" xfId="2371" xr:uid="{00000000-0005-0000-0000-0000D40C0000}"/>
    <cellStyle name="Normal 15 5 5" xfId="2372" xr:uid="{00000000-0005-0000-0000-0000D50C0000}"/>
    <cellStyle name="Normal 15 5 6" xfId="2373" xr:uid="{00000000-0005-0000-0000-0000D60C0000}"/>
    <cellStyle name="Normal 15 6" xfId="2374" xr:uid="{00000000-0005-0000-0000-0000D70C0000}"/>
    <cellStyle name="Normal 15 6 2" xfId="2375" xr:uid="{00000000-0005-0000-0000-0000D80C0000}"/>
    <cellStyle name="Normal 15 6 2 2" xfId="2376" xr:uid="{00000000-0005-0000-0000-0000D90C0000}"/>
    <cellStyle name="Normal 15 6 3" xfId="2377" xr:uid="{00000000-0005-0000-0000-0000DA0C0000}"/>
    <cellStyle name="Normal 15 6 4" xfId="2378" xr:uid="{00000000-0005-0000-0000-0000DB0C0000}"/>
    <cellStyle name="Normal 15 6 5" xfId="2379" xr:uid="{00000000-0005-0000-0000-0000DC0C0000}"/>
    <cellStyle name="Normal 15 6 6" xfId="2380" xr:uid="{00000000-0005-0000-0000-0000DD0C0000}"/>
    <cellStyle name="Normal 15 7" xfId="2381" xr:uid="{00000000-0005-0000-0000-0000DE0C0000}"/>
    <cellStyle name="Normal 15 7 2" xfId="2382" xr:uid="{00000000-0005-0000-0000-0000DF0C0000}"/>
    <cellStyle name="Normal 15 8" xfId="2383" xr:uid="{00000000-0005-0000-0000-0000E00C0000}"/>
    <cellStyle name="Normal 15 9" xfId="2384" xr:uid="{00000000-0005-0000-0000-0000E10C0000}"/>
    <cellStyle name="Normal 16" xfId="2385" xr:uid="{00000000-0005-0000-0000-0000E20C0000}"/>
    <cellStyle name="Normal 16 10" xfId="2386" xr:uid="{00000000-0005-0000-0000-0000E30C0000}"/>
    <cellStyle name="Normal 16 11" xfId="2387" xr:uid="{00000000-0005-0000-0000-0000E40C0000}"/>
    <cellStyle name="Normal 16 2" xfId="2388" xr:uid="{00000000-0005-0000-0000-0000E50C0000}"/>
    <cellStyle name="Normal 16 2 2" xfId="2389" xr:uid="{00000000-0005-0000-0000-0000E60C0000}"/>
    <cellStyle name="Normal 16 2 2 2" xfId="2390" xr:uid="{00000000-0005-0000-0000-0000E70C0000}"/>
    <cellStyle name="Normal 16 2 3" xfId="2391" xr:uid="{00000000-0005-0000-0000-0000E80C0000}"/>
    <cellStyle name="Normal 16 2 4" xfId="2392" xr:uid="{00000000-0005-0000-0000-0000E90C0000}"/>
    <cellStyle name="Normal 16 2 5" xfId="2393" xr:uid="{00000000-0005-0000-0000-0000EA0C0000}"/>
    <cellStyle name="Normal 16 2 6" xfId="2394" xr:uid="{00000000-0005-0000-0000-0000EB0C0000}"/>
    <cellStyle name="Normal 16 3" xfId="2395" xr:uid="{00000000-0005-0000-0000-0000EC0C0000}"/>
    <cellStyle name="Normal 16 3 2" xfId="2396" xr:uid="{00000000-0005-0000-0000-0000ED0C0000}"/>
    <cellStyle name="Normal 16 3 2 2" xfId="2397" xr:uid="{00000000-0005-0000-0000-0000EE0C0000}"/>
    <cellStyle name="Normal 16 3 3" xfId="2398" xr:uid="{00000000-0005-0000-0000-0000EF0C0000}"/>
    <cellStyle name="Normal 16 3 4" xfId="2399" xr:uid="{00000000-0005-0000-0000-0000F00C0000}"/>
    <cellStyle name="Normal 16 3 5" xfId="2400" xr:uid="{00000000-0005-0000-0000-0000F10C0000}"/>
    <cellStyle name="Normal 16 3 6" xfId="2401" xr:uid="{00000000-0005-0000-0000-0000F20C0000}"/>
    <cellStyle name="Normal 16 4" xfId="2402" xr:uid="{00000000-0005-0000-0000-0000F30C0000}"/>
    <cellStyle name="Normal 16 4 2" xfId="2403" xr:uid="{00000000-0005-0000-0000-0000F40C0000}"/>
    <cellStyle name="Normal 16 4 2 2" xfId="2404" xr:uid="{00000000-0005-0000-0000-0000F50C0000}"/>
    <cellStyle name="Normal 16 4 3" xfId="2405" xr:uid="{00000000-0005-0000-0000-0000F60C0000}"/>
    <cellStyle name="Normal 16 4 4" xfId="2406" xr:uid="{00000000-0005-0000-0000-0000F70C0000}"/>
    <cellStyle name="Normal 16 4 5" xfId="2407" xr:uid="{00000000-0005-0000-0000-0000F80C0000}"/>
    <cellStyle name="Normal 16 4 6" xfId="2408" xr:uid="{00000000-0005-0000-0000-0000F90C0000}"/>
    <cellStyle name="Normal 16 5" xfId="2409" xr:uid="{00000000-0005-0000-0000-0000FA0C0000}"/>
    <cellStyle name="Normal 16 5 2" xfId="2410" xr:uid="{00000000-0005-0000-0000-0000FB0C0000}"/>
    <cellStyle name="Normal 16 5 2 2" xfId="2411" xr:uid="{00000000-0005-0000-0000-0000FC0C0000}"/>
    <cellStyle name="Normal 16 5 3" xfId="2412" xr:uid="{00000000-0005-0000-0000-0000FD0C0000}"/>
    <cellStyle name="Normal 16 5 4" xfId="2413" xr:uid="{00000000-0005-0000-0000-0000FE0C0000}"/>
    <cellStyle name="Normal 16 5 5" xfId="2414" xr:uid="{00000000-0005-0000-0000-0000FF0C0000}"/>
    <cellStyle name="Normal 16 5 6" xfId="2415" xr:uid="{00000000-0005-0000-0000-0000000D0000}"/>
    <cellStyle name="Normal 16 6" xfId="2416" xr:uid="{00000000-0005-0000-0000-0000010D0000}"/>
    <cellStyle name="Normal 16 6 2" xfId="2417" xr:uid="{00000000-0005-0000-0000-0000020D0000}"/>
    <cellStyle name="Normal 16 6 2 2" xfId="2418" xr:uid="{00000000-0005-0000-0000-0000030D0000}"/>
    <cellStyle name="Normal 16 6 3" xfId="2419" xr:uid="{00000000-0005-0000-0000-0000040D0000}"/>
    <cellStyle name="Normal 16 6 4" xfId="2420" xr:uid="{00000000-0005-0000-0000-0000050D0000}"/>
    <cellStyle name="Normal 16 6 5" xfId="2421" xr:uid="{00000000-0005-0000-0000-0000060D0000}"/>
    <cellStyle name="Normal 16 6 6" xfId="2422" xr:uid="{00000000-0005-0000-0000-0000070D0000}"/>
    <cellStyle name="Normal 16 7" xfId="2423" xr:uid="{00000000-0005-0000-0000-0000080D0000}"/>
    <cellStyle name="Normal 16 7 2" xfId="2424" xr:uid="{00000000-0005-0000-0000-0000090D0000}"/>
    <cellStyle name="Normal 16 8" xfId="2425" xr:uid="{00000000-0005-0000-0000-00000A0D0000}"/>
    <cellStyle name="Normal 16 9" xfId="2426" xr:uid="{00000000-0005-0000-0000-00000B0D0000}"/>
    <cellStyle name="Normal 17" xfId="2427" xr:uid="{00000000-0005-0000-0000-00000C0D0000}"/>
    <cellStyle name="Normal 17 10" xfId="2428" xr:uid="{00000000-0005-0000-0000-00000D0D0000}"/>
    <cellStyle name="Normal 17 11" xfId="2429" xr:uid="{00000000-0005-0000-0000-00000E0D0000}"/>
    <cellStyle name="Normal 17 2" xfId="2430" xr:uid="{00000000-0005-0000-0000-00000F0D0000}"/>
    <cellStyle name="Normal 17 2 2" xfId="2431" xr:uid="{00000000-0005-0000-0000-0000100D0000}"/>
    <cellStyle name="Normal 17 2 2 2" xfId="2432" xr:uid="{00000000-0005-0000-0000-0000110D0000}"/>
    <cellStyle name="Normal 17 2 3" xfId="2433" xr:uid="{00000000-0005-0000-0000-0000120D0000}"/>
    <cellStyle name="Normal 17 2 4" xfId="2434" xr:uid="{00000000-0005-0000-0000-0000130D0000}"/>
    <cellStyle name="Normal 17 2 5" xfId="2435" xr:uid="{00000000-0005-0000-0000-0000140D0000}"/>
    <cellStyle name="Normal 17 2 6" xfId="2436" xr:uid="{00000000-0005-0000-0000-0000150D0000}"/>
    <cellStyle name="Normal 17 3" xfId="2437" xr:uid="{00000000-0005-0000-0000-0000160D0000}"/>
    <cellStyle name="Normal 17 3 2" xfId="2438" xr:uid="{00000000-0005-0000-0000-0000170D0000}"/>
    <cellStyle name="Normal 17 3 2 2" xfId="2439" xr:uid="{00000000-0005-0000-0000-0000180D0000}"/>
    <cellStyle name="Normal 17 3 3" xfId="2440" xr:uid="{00000000-0005-0000-0000-0000190D0000}"/>
    <cellStyle name="Normal 17 3 4" xfId="2441" xr:uid="{00000000-0005-0000-0000-00001A0D0000}"/>
    <cellStyle name="Normal 17 3 5" xfId="2442" xr:uid="{00000000-0005-0000-0000-00001B0D0000}"/>
    <cellStyle name="Normal 17 3 6" xfId="2443" xr:uid="{00000000-0005-0000-0000-00001C0D0000}"/>
    <cellStyle name="Normal 17 4" xfId="2444" xr:uid="{00000000-0005-0000-0000-00001D0D0000}"/>
    <cellStyle name="Normal 17 4 2" xfId="2445" xr:uid="{00000000-0005-0000-0000-00001E0D0000}"/>
    <cellStyle name="Normal 17 4 2 2" xfId="2446" xr:uid="{00000000-0005-0000-0000-00001F0D0000}"/>
    <cellStyle name="Normal 17 4 3" xfId="2447" xr:uid="{00000000-0005-0000-0000-0000200D0000}"/>
    <cellStyle name="Normal 17 4 4" xfId="2448" xr:uid="{00000000-0005-0000-0000-0000210D0000}"/>
    <cellStyle name="Normal 17 4 5" xfId="2449" xr:uid="{00000000-0005-0000-0000-0000220D0000}"/>
    <cellStyle name="Normal 17 4 6" xfId="2450" xr:uid="{00000000-0005-0000-0000-0000230D0000}"/>
    <cellStyle name="Normal 17 5" xfId="2451" xr:uid="{00000000-0005-0000-0000-0000240D0000}"/>
    <cellStyle name="Normal 17 5 2" xfId="2452" xr:uid="{00000000-0005-0000-0000-0000250D0000}"/>
    <cellStyle name="Normal 17 5 2 2" xfId="2453" xr:uid="{00000000-0005-0000-0000-0000260D0000}"/>
    <cellStyle name="Normal 17 5 3" xfId="2454" xr:uid="{00000000-0005-0000-0000-0000270D0000}"/>
    <cellStyle name="Normal 17 5 4" xfId="2455" xr:uid="{00000000-0005-0000-0000-0000280D0000}"/>
    <cellStyle name="Normal 17 5 5" xfId="2456" xr:uid="{00000000-0005-0000-0000-0000290D0000}"/>
    <cellStyle name="Normal 17 5 6" xfId="2457" xr:uid="{00000000-0005-0000-0000-00002A0D0000}"/>
    <cellStyle name="Normal 17 6" xfId="2458" xr:uid="{00000000-0005-0000-0000-00002B0D0000}"/>
    <cellStyle name="Normal 17 6 2" xfId="2459" xr:uid="{00000000-0005-0000-0000-00002C0D0000}"/>
    <cellStyle name="Normal 17 6 2 2" xfId="2460" xr:uid="{00000000-0005-0000-0000-00002D0D0000}"/>
    <cellStyle name="Normal 17 6 3" xfId="2461" xr:uid="{00000000-0005-0000-0000-00002E0D0000}"/>
    <cellStyle name="Normal 17 6 4" xfId="2462" xr:uid="{00000000-0005-0000-0000-00002F0D0000}"/>
    <cellStyle name="Normal 17 6 5" xfId="2463" xr:uid="{00000000-0005-0000-0000-0000300D0000}"/>
    <cellStyle name="Normal 17 6 6" xfId="2464" xr:uid="{00000000-0005-0000-0000-0000310D0000}"/>
    <cellStyle name="Normal 17 7" xfId="2465" xr:uid="{00000000-0005-0000-0000-0000320D0000}"/>
    <cellStyle name="Normal 17 7 2" xfId="2466" xr:uid="{00000000-0005-0000-0000-0000330D0000}"/>
    <cellStyle name="Normal 17 8" xfId="2467" xr:uid="{00000000-0005-0000-0000-0000340D0000}"/>
    <cellStyle name="Normal 17 9" xfId="2468" xr:uid="{00000000-0005-0000-0000-0000350D0000}"/>
    <cellStyle name="Normal 18" xfId="2469" xr:uid="{00000000-0005-0000-0000-0000360D0000}"/>
    <cellStyle name="Normal 18 2" xfId="3406" xr:uid="{00000000-0005-0000-0000-0000370D0000}"/>
    <cellStyle name="Normal 19" xfId="2470" xr:uid="{00000000-0005-0000-0000-0000380D0000}"/>
    <cellStyle name="Normal 19 10" xfId="2471" xr:uid="{00000000-0005-0000-0000-0000390D0000}"/>
    <cellStyle name="Normal 19 11" xfId="2472" xr:uid="{00000000-0005-0000-0000-00003A0D0000}"/>
    <cellStyle name="Normal 19 2" xfId="2473" xr:uid="{00000000-0005-0000-0000-00003B0D0000}"/>
    <cellStyle name="Normal 19 2 2" xfId="2474" xr:uid="{00000000-0005-0000-0000-00003C0D0000}"/>
    <cellStyle name="Normal 19 2 2 2" xfId="2475" xr:uid="{00000000-0005-0000-0000-00003D0D0000}"/>
    <cellStyle name="Normal 19 2 3" xfId="2476" xr:uid="{00000000-0005-0000-0000-00003E0D0000}"/>
    <cellStyle name="Normal 19 2 4" xfId="2477" xr:uid="{00000000-0005-0000-0000-00003F0D0000}"/>
    <cellStyle name="Normal 19 2 5" xfId="2478" xr:uid="{00000000-0005-0000-0000-0000400D0000}"/>
    <cellStyle name="Normal 19 2 6" xfId="2479" xr:uid="{00000000-0005-0000-0000-0000410D0000}"/>
    <cellStyle name="Normal 19 3" xfId="2480" xr:uid="{00000000-0005-0000-0000-0000420D0000}"/>
    <cellStyle name="Normal 19 3 2" xfId="2481" xr:uid="{00000000-0005-0000-0000-0000430D0000}"/>
    <cellStyle name="Normal 19 3 2 2" xfId="2482" xr:uid="{00000000-0005-0000-0000-0000440D0000}"/>
    <cellStyle name="Normal 19 3 3" xfId="2483" xr:uid="{00000000-0005-0000-0000-0000450D0000}"/>
    <cellStyle name="Normal 19 3 4" xfId="2484" xr:uid="{00000000-0005-0000-0000-0000460D0000}"/>
    <cellStyle name="Normal 19 3 5" xfId="2485" xr:uid="{00000000-0005-0000-0000-0000470D0000}"/>
    <cellStyle name="Normal 19 3 6" xfId="2486" xr:uid="{00000000-0005-0000-0000-0000480D0000}"/>
    <cellStyle name="Normal 19 4" xfId="2487" xr:uid="{00000000-0005-0000-0000-0000490D0000}"/>
    <cellStyle name="Normal 19 4 2" xfId="2488" xr:uid="{00000000-0005-0000-0000-00004A0D0000}"/>
    <cellStyle name="Normal 19 4 2 2" xfId="2489" xr:uid="{00000000-0005-0000-0000-00004B0D0000}"/>
    <cellStyle name="Normal 19 4 3" xfId="2490" xr:uid="{00000000-0005-0000-0000-00004C0D0000}"/>
    <cellStyle name="Normal 19 4 4" xfId="2491" xr:uid="{00000000-0005-0000-0000-00004D0D0000}"/>
    <cellStyle name="Normal 19 4 5" xfId="2492" xr:uid="{00000000-0005-0000-0000-00004E0D0000}"/>
    <cellStyle name="Normal 19 4 6" xfId="2493" xr:uid="{00000000-0005-0000-0000-00004F0D0000}"/>
    <cellStyle name="Normal 19 5" xfId="2494" xr:uid="{00000000-0005-0000-0000-0000500D0000}"/>
    <cellStyle name="Normal 19 5 2" xfId="2495" xr:uid="{00000000-0005-0000-0000-0000510D0000}"/>
    <cellStyle name="Normal 19 5 2 2" xfId="2496" xr:uid="{00000000-0005-0000-0000-0000520D0000}"/>
    <cellStyle name="Normal 19 5 3" xfId="2497" xr:uid="{00000000-0005-0000-0000-0000530D0000}"/>
    <cellStyle name="Normal 19 5 4" xfId="2498" xr:uid="{00000000-0005-0000-0000-0000540D0000}"/>
    <cellStyle name="Normal 19 5 5" xfId="2499" xr:uid="{00000000-0005-0000-0000-0000550D0000}"/>
    <cellStyle name="Normal 19 5 6" xfId="2500" xr:uid="{00000000-0005-0000-0000-0000560D0000}"/>
    <cellStyle name="Normal 19 6" xfId="2501" xr:uid="{00000000-0005-0000-0000-0000570D0000}"/>
    <cellStyle name="Normal 19 6 2" xfId="2502" xr:uid="{00000000-0005-0000-0000-0000580D0000}"/>
    <cellStyle name="Normal 19 6 2 2" xfId="2503" xr:uid="{00000000-0005-0000-0000-0000590D0000}"/>
    <cellStyle name="Normal 19 6 3" xfId="2504" xr:uid="{00000000-0005-0000-0000-00005A0D0000}"/>
    <cellStyle name="Normal 19 6 4" xfId="2505" xr:uid="{00000000-0005-0000-0000-00005B0D0000}"/>
    <cellStyle name="Normal 19 6 5" xfId="2506" xr:uid="{00000000-0005-0000-0000-00005C0D0000}"/>
    <cellStyle name="Normal 19 6 6" xfId="2507" xr:uid="{00000000-0005-0000-0000-00005D0D0000}"/>
    <cellStyle name="Normal 19 7" xfId="2508" xr:uid="{00000000-0005-0000-0000-00005E0D0000}"/>
    <cellStyle name="Normal 19 7 2" xfId="2509" xr:uid="{00000000-0005-0000-0000-00005F0D0000}"/>
    <cellStyle name="Normal 19 8" xfId="2510" xr:uid="{00000000-0005-0000-0000-0000600D0000}"/>
    <cellStyle name="Normal 19 9" xfId="2511" xr:uid="{00000000-0005-0000-0000-0000610D0000}"/>
    <cellStyle name="Normal 2" xfId="2" xr:uid="{00000000-0005-0000-0000-0000620D0000}"/>
    <cellStyle name="Normál 2" xfId="48" xr:uid="{00000000-0005-0000-0000-0000630D0000}"/>
    <cellStyle name="Normal 2 10" xfId="2512" xr:uid="{00000000-0005-0000-0000-0000640D0000}"/>
    <cellStyle name="Normal 2 11" xfId="2513" xr:uid="{00000000-0005-0000-0000-0000650D0000}"/>
    <cellStyle name="Normal 2 12" xfId="2514" xr:uid="{00000000-0005-0000-0000-0000660D0000}"/>
    <cellStyle name="Normal 2 13" xfId="2515" xr:uid="{00000000-0005-0000-0000-0000670D0000}"/>
    <cellStyle name="Normal 2 14" xfId="2516" xr:uid="{00000000-0005-0000-0000-0000680D0000}"/>
    <cellStyle name="Normal 2 15" xfId="2517" xr:uid="{00000000-0005-0000-0000-0000690D0000}"/>
    <cellStyle name="Normal 2 16" xfId="2518" xr:uid="{00000000-0005-0000-0000-00006A0D0000}"/>
    <cellStyle name="Normal 2 17" xfId="2519" xr:uid="{00000000-0005-0000-0000-00006B0D0000}"/>
    <cellStyle name="Normal 2 18" xfId="3267" xr:uid="{00000000-0005-0000-0000-00006C0D0000}"/>
    <cellStyle name="Normal 2 19" xfId="9" xr:uid="{00000000-0005-0000-0000-00006D0D0000}"/>
    <cellStyle name="Normal 2 2" xfId="2520" xr:uid="{00000000-0005-0000-0000-00006E0D0000}"/>
    <cellStyle name="Normal 2 2 10" xfId="2521" xr:uid="{00000000-0005-0000-0000-00006F0D0000}"/>
    <cellStyle name="Normal 2 2 11" xfId="2522" xr:uid="{00000000-0005-0000-0000-0000700D0000}"/>
    <cellStyle name="Normal 2 2 11 2" xfId="3407" xr:uid="{00000000-0005-0000-0000-0000710D0000}"/>
    <cellStyle name="Normal 2 2 12" xfId="2523" xr:uid="{00000000-0005-0000-0000-0000720D0000}"/>
    <cellStyle name="Normal 2 2 13" xfId="3249" xr:uid="{00000000-0005-0000-0000-0000730D0000}"/>
    <cellStyle name="Normal 2 2 2" xfId="2524" xr:uid="{00000000-0005-0000-0000-0000740D0000}"/>
    <cellStyle name="Normal 2 2 2 2" xfId="2525" xr:uid="{00000000-0005-0000-0000-0000750D0000}"/>
    <cellStyle name="Normal 2 2 2 2 2" xfId="3408" xr:uid="{00000000-0005-0000-0000-0000760D0000}"/>
    <cellStyle name="Normal 2 2 2 3" xfId="2526" xr:uid="{00000000-0005-0000-0000-0000770D0000}"/>
    <cellStyle name="Normal 2 2 2 3 2" xfId="3409" xr:uid="{00000000-0005-0000-0000-0000780D0000}"/>
    <cellStyle name="Normal 2 2 2 4" xfId="2527" xr:uid="{00000000-0005-0000-0000-0000790D0000}"/>
    <cellStyle name="Normal 2 2 2 4 2" xfId="3410" xr:uid="{00000000-0005-0000-0000-00007A0D0000}"/>
    <cellStyle name="Normal 2 2 2 5" xfId="2528" xr:uid="{00000000-0005-0000-0000-00007B0D0000}"/>
    <cellStyle name="Normal 2 2 2 5 2" xfId="3411" xr:uid="{00000000-0005-0000-0000-00007C0D0000}"/>
    <cellStyle name="Normal 2 2 2 6" xfId="2529" xr:uid="{00000000-0005-0000-0000-00007D0D0000}"/>
    <cellStyle name="Normal 2 2 2 6 2" xfId="3412" xr:uid="{00000000-0005-0000-0000-00007E0D0000}"/>
    <cellStyle name="Normal 2 2 2 7" xfId="2530" xr:uid="{00000000-0005-0000-0000-00007F0D0000}"/>
    <cellStyle name="Normal 2 2 2 7 2" xfId="3413" xr:uid="{00000000-0005-0000-0000-0000800D0000}"/>
    <cellStyle name="Normal 2 2 2 8" xfId="2531" xr:uid="{00000000-0005-0000-0000-0000810D0000}"/>
    <cellStyle name="Normal 2 2 2 8 2" xfId="3414" xr:uid="{00000000-0005-0000-0000-0000820D0000}"/>
    <cellStyle name="Normal 2 2 2 9" xfId="4323" xr:uid="{00000000-0005-0000-0000-0000830D0000}"/>
    <cellStyle name="Normal 2 2 3" xfId="2532" xr:uid="{00000000-0005-0000-0000-0000840D0000}"/>
    <cellStyle name="Normal 2 2 4" xfId="2533" xr:uid="{00000000-0005-0000-0000-0000850D0000}"/>
    <cellStyle name="Normal 2 2 5" xfId="2534" xr:uid="{00000000-0005-0000-0000-0000860D0000}"/>
    <cellStyle name="Normal 2 2 6" xfId="2535" xr:uid="{00000000-0005-0000-0000-0000870D0000}"/>
    <cellStyle name="Normal 2 2 7" xfId="2536" xr:uid="{00000000-0005-0000-0000-0000880D0000}"/>
    <cellStyle name="Normal 2 2 8" xfId="2537" xr:uid="{00000000-0005-0000-0000-0000890D0000}"/>
    <cellStyle name="Normal 2 2 9" xfId="2538" xr:uid="{00000000-0005-0000-0000-00008A0D0000}"/>
    <cellStyle name="Normal 2 2_Copy of Commissioning date correction" xfId="2539" xr:uid="{00000000-0005-0000-0000-00008B0D0000}"/>
    <cellStyle name="Normal 2 20" xfId="3640" xr:uid="{00000000-0005-0000-0000-00008C0D0000}"/>
    <cellStyle name="Normal 2 21" xfId="3956" xr:uid="{00000000-0005-0000-0000-00008D0D0000}"/>
    <cellStyle name="Normal 2 22" xfId="4342" xr:uid="{00000000-0005-0000-0000-00008E0D0000}"/>
    <cellStyle name="Normal 2 23" xfId="5516" xr:uid="{00000000-0005-0000-0000-00008F0D0000}"/>
    <cellStyle name="Normal 2 3" xfId="2540" xr:uid="{00000000-0005-0000-0000-0000900D0000}"/>
    <cellStyle name="Normal 2 3 2" xfId="2541" xr:uid="{00000000-0005-0000-0000-0000910D0000}"/>
    <cellStyle name="Normal 2 3 2 2" xfId="3416" xr:uid="{00000000-0005-0000-0000-0000920D0000}"/>
    <cellStyle name="Normal 2 3 3" xfId="2542" xr:uid="{00000000-0005-0000-0000-0000930D0000}"/>
    <cellStyle name="Normal 2 3 4" xfId="3415" xr:uid="{00000000-0005-0000-0000-0000940D0000}"/>
    <cellStyle name="Normal 2 4" xfId="2543" xr:uid="{00000000-0005-0000-0000-0000950D0000}"/>
    <cellStyle name="Normal 2 4 2" xfId="2544" xr:uid="{00000000-0005-0000-0000-0000960D0000}"/>
    <cellStyle name="Normal 2 4 3" xfId="2545" xr:uid="{00000000-0005-0000-0000-0000970D0000}"/>
    <cellStyle name="Normal 2 4 4" xfId="2546" xr:uid="{00000000-0005-0000-0000-0000980D0000}"/>
    <cellStyle name="Normal 2 4 5" xfId="2547" xr:uid="{00000000-0005-0000-0000-0000990D0000}"/>
    <cellStyle name="Normal 2 4 6" xfId="2548" xr:uid="{00000000-0005-0000-0000-00009A0D0000}"/>
    <cellStyle name="Normal 2 5" xfId="2549" xr:uid="{00000000-0005-0000-0000-00009B0D0000}"/>
    <cellStyle name="Normal 2 5 2" xfId="2550" xr:uid="{00000000-0005-0000-0000-00009C0D0000}"/>
    <cellStyle name="Normal 2 5 3" xfId="2551" xr:uid="{00000000-0005-0000-0000-00009D0D0000}"/>
    <cellStyle name="Normal 2 5 4" xfId="2552" xr:uid="{00000000-0005-0000-0000-00009E0D0000}"/>
    <cellStyle name="Normal 2 5 5" xfId="2553" xr:uid="{00000000-0005-0000-0000-00009F0D0000}"/>
    <cellStyle name="Normal 2 5 6" xfId="2554" xr:uid="{00000000-0005-0000-0000-0000A00D0000}"/>
    <cellStyle name="Normal 2 6" xfId="2555" xr:uid="{00000000-0005-0000-0000-0000A10D0000}"/>
    <cellStyle name="Normal 2 6 2" xfId="2556" xr:uid="{00000000-0005-0000-0000-0000A20D0000}"/>
    <cellStyle name="Normal 2 6 3" xfId="2557" xr:uid="{00000000-0005-0000-0000-0000A30D0000}"/>
    <cellStyle name="Normal 2 6 4" xfId="2558" xr:uid="{00000000-0005-0000-0000-0000A40D0000}"/>
    <cellStyle name="Normal 2 6 5" xfId="2559" xr:uid="{00000000-0005-0000-0000-0000A50D0000}"/>
    <cellStyle name="Normal 2 6 6" xfId="2560" xr:uid="{00000000-0005-0000-0000-0000A60D0000}"/>
    <cellStyle name="Normal 2 7" xfId="2561" xr:uid="{00000000-0005-0000-0000-0000A70D0000}"/>
    <cellStyle name="Normal 2 7 2" xfId="2562" xr:uid="{00000000-0005-0000-0000-0000A80D0000}"/>
    <cellStyle name="Normal 2 7 3" xfId="2563" xr:uid="{00000000-0005-0000-0000-0000A90D0000}"/>
    <cellStyle name="Normal 2 7 4" xfId="2564" xr:uid="{00000000-0005-0000-0000-0000AA0D0000}"/>
    <cellStyle name="Normal 2 7 5" xfId="2565" xr:uid="{00000000-0005-0000-0000-0000AB0D0000}"/>
    <cellStyle name="Normal 2 7 6" xfId="2566" xr:uid="{00000000-0005-0000-0000-0000AC0D0000}"/>
    <cellStyle name="Normal 2 8" xfId="2567" xr:uid="{00000000-0005-0000-0000-0000AD0D0000}"/>
    <cellStyle name="Normal 2 8 2" xfId="2568" xr:uid="{00000000-0005-0000-0000-0000AE0D0000}"/>
    <cellStyle name="Normal 2 8 3" xfId="2569" xr:uid="{00000000-0005-0000-0000-0000AF0D0000}"/>
    <cellStyle name="Normal 2 8 4" xfId="2570" xr:uid="{00000000-0005-0000-0000-0000B00D0000}"/>
    <cellStyle name="Normal 2 8 5" xfId="2571" xr:uid="{00000000-0005-0000-0000-0000B10D0000}"/>
    <cellStyle name="Normal 2 8 6" xfId="2572" xr:uid="{00000000-0005-0000-0000-0000B20D0000}"/>
    <cellStyle name="Normal 2 9" xfId="2573" xr:uid="{00000000-0005-0000-0000-0000B30D0000}"/>
    <cellStyle name="Normal 2_Copy of Commissioning date correction" xfId="2574" xr:uid="{00000000-0005-0000-0000-0000B40D0000}"/>
    <cellStyle name="Normal 20" xfId="2575" xr:uid="{00000000-0005-0000-0000-0000B50D0000}"/>
    <cellStyle name="Normal 20 2" xfId="2576" xr:uid="{00000000-0005-0000-0000-0000B60D0000}"/>
    <cellStyle name="Normal 20 2 2" xfId="2577" xr:uid="{00000000-0005-0000-0000-0000B70D0000}"/>
    <cellStyle name="Normal 20 2 2 2" xfId="2578" xr:uid="{00000000-0005-0000-0000-0000B80D0000}"/>
    <cellStyle name="Normal 20 2 3" xfId="2579" xr:uid="{00000000-0005-0000-0000-0000B90D0000}"/>
    <cellStyle name="Normal 20 2 4" xfId="2580" xr:uid="{00000000-0005-0000-0000-0000BA0D0000}"/>
    <cellStyle name="Normal 20 2 5" xfId="2581" xr:uid="{00000000-0005-0000-0000-0000BB0D0000}"/>
    <cellStyle name="Normal 20 2 6" xfId="2582" xr:uid="{00000000-0005-0000-0000-0000BC0D0000}"/>
    <cellStyle name="Normal 20 3" xfId="2583" xr:uid="{00000000-0005-0000-0000-0000BD0D0000}"/>
    <cellStyle name="Normal 20 3 2" xfId="2584" xr:uid="{00000000-0005-0000-0000-0000BE0D0000}"/>
    <cellStyle name="Normal 20 3 2 2" xfId="2585" xr:uid="{00000000-0005-0000-0000-0000BF0D0000}"/>
    <cellStyle name="Normal 20 3 3" xfId="2586" xr:uid="{00000000-0005-0000-0000-0000C00D0000}"/>
    <cellStyle name="Normal 20 3 4" xfId="2587" xr:uid="{00000000-0005-0000-0000-0000C10D0000}"/>
    <cellStyle name="Normal 20 3 5" xfId="2588" xr:uid="{00000000-0005-0000-0000-0000C20D0000}"/>
    <cellStyle name="Normal 20 3 6" xfId="2589" xr:uid="{00000000-0005-0000-0000-0000C30D0000}"/>
    <cellStyle name="Normal 20 4" xfId="2590" xr:uid="{00000000-0005-0000-0000-0000C40D0000}"/>
    <cellStyle name="Normal 20 4 2" xfId="2591" xr:uid="{00000000-0005-0000-0000-0000C50D0000}"/>
    <cellStyle name="Normal 20 4 2 2" xfId="2592" xr:uid="{00000000-0005-0000-0000-0000C60D0000}"/>
    <cellStyle name="Normal 20 4 3" xfId="2593" xr:uid="{00000000-0005-0000-0000-0000C70D0000}"/>
    <cellStyle name="Normal 20 4 4" xfId="2594" xr:uid="{00000000-0005-0000-0000-0000C80D0000}"/>
    <cellStyle name="Normal 20 4 5" xfId="2595" xr:uid="{00000000-0005-0000-0000-0000C90D0000}"/>
    <cellStyle name="Normal 20 4 6" xfId="2596" xr:uid="{00000000-0005-0000-0000-0000CA0D0000}"/>
    <cellStyle name="Normal 20 5" xfId="2597" xr:uid="{00000000-0005-0000-0000-0000CB0D0000}"/>
    <cellStyle name="Normal 20 5 2" xfId="2598" xr:uid="{00000000-0005-0000-0000-0000CC0D0000}"/>
    <cellStyle name="Normal 20 5 2 2" xfId="2599" xr:uid="{00000000-0005-0000-0000-0000CD0D0000}"/>
    <cellStyle name="Normal 20 5 3" xfId="2600" xr:uid="{00000000-0005-0000-0000-0000CE0D0000}"/>
    <cellStyle name="Normal 20 5 4" xfId="2601" xr:uid="{00000000-0005-0000-0000-0000CF0D0000}"/>
    <cellStyle name="Normal 20 5 5" xfId="2602" xr:uid="{00000000-0005-0000-0000-0000D00D0000}"/>
    <cellStyle name="Normal 20 5 6" xfId="2603" xr:uid="{00000000-0005-0000-0000-0000D10D0000}"/>
    <cellStyle name="Normal 20 6" xfId="2604" xr:uid="{00000000-0005-0000-0000-0000D20D0000}"/>
    <cellStyle name="Normal 20 6 2" xfId="2605" xr:uid="{00000000-0005-0000-0000-0000D30D0000}"/>
    <cellStyle name="Normal 20 6 2 2" xfId="2606" xr:uid="{00000000-0005-0000-0000-0000D40D0000}"/>
    <cellStyle name="Normal 20 6 3" xfId="2607" xr:uid="{00000000-0005-0000-0000-0000D50D0000}"/>
    <cellStyle name="Normal 20 6 4" xfId="2608" xr:uid="{00000000-0005-0000-0000-0000D60D0000}"/>
    <cellStyle name="Normal 20 6 5" xfId="2609" xr:uid="{00000000-0005-0000-0000-0000D70D0000}"/>
    <cellStyle name="Normal 20 6 6" xfId="2610" xr:uid="{00000000-0005-0000-0000-0000D80D0000}"/>
    <cellStyle name="Normal 21" xfId="2611" xr:uid="{00000000-0005-0000-0000-0000D90D0000}"/>
    <cellStyle name="Normal 21 2" xfId="2612" xr:uid="{00000000-0005-0000-0000-0000DA0D0000}"/>
    <cellStyle name="Normal 21 2 2" xfId="2613" xr:uid="{00000000-0005-0000-0000-0000DB0D0000}"/>
    <cellStyle name="Normal 21 2 2 2" xfId="2614" xr:uid="{00000000-0005-0000-0000-0000DC0D0000}"/>
    <cellStyle name="Normal 21 2 3" xfId="2615" xr:uid="{00000000-0005-0000-0000-0000DD0D0000}"/>
    <cellStyle name="Normal 21 2 4" xfId="2616" xr:uid="{00000000-0005-0000-0000-0000DE0D0000}"/>
    <cellStyle name="Normal 21 2 5" xfId="2617" xr:uid="{00000000-0005-0000-0000-0000DF0D0000}"/>
    <cellStyle name="Normal 21 2 6" xfId="2618" xr:uid="{00000000-0005-0000-0000-0000E00D0000}"/>
    <cellStyle name="Normal 21 3" xfId="2619" xr:uid="{00000000-0005-0000-0000-0000E10D0000}"/>
    <cellStyle name="Normal 21 3 2" xfId="2620" xr:uid="{00000000-0005-0000-0000-0000E20D0000}"/>
    <cellStyle name="Normal 21 3 2 2" xfId="2621" xr:uid="{00000000-0005-0000-0000-0000E30D0000}"/>
    <cellStyle name="Normal 21 3 3" xfId="2622" xr:uid="{00000000-0005-0000-0000-0000E40D0000}"/>
    <cellStyle name="Normal 21 3 4" xfId="2623" xr:uid="{00000000-0005-0000-0000-0000E50D0000}"/>
    <cellStyle name="Normal 21 3 5" xfId="2624" xr:uid="{00000000-0005-0000-0000-0000E60D0000}"/>
    <cellStyle name="Normal 21 3 6" xfId="2625" xr:uid="{00000000-0005-0000-0000-0000E70D0000}"/>
    <cellStyle name="Normal 21 4" xfId="2626" xr:uid="{00000000-0005-0000-0000-0000E80D0000}"/>
    <cellStyle name="Normal 21 4 2" xfId="2627" xr:uid="{00000000-0005-0000-0000-0000E90D0000}"/>
    <cellStyle name="Normal 21 4 2 2" xfId="2628" xr:uid="{00000000-0005-0000-0000-0000EA0D0000}"/>
    <cellStyle name="Normal 21 4 3" xfId="2629" xr:uid="{00000000-0005-0000-0000-0000EB0D0000}"/>
    <cellStyle name="Normal 21 4 4" xfId="2630" xr:uid="{00000000-0005-0000-0000-0000EC0D0000}"/>
    <cellStyle name="Normal 21 4 5" xfId="2631" xr:uid="{00000000-0005-0000-0000-0000ED0D0000}"/>
    <cellStyle name="Normal 21 4 6" xfId="2632" xr:uid="{00000000-0005-0000-0000-0000EE0D0000}"/>
    <cellStyle name="Normal 21 5" xfId="2633" xr:uid="{00000000-0005-0000-0000-0000EF0D0000}"/>
    <cellStyle name="Normal 21 5 2" xfId="2634" xr:uid="{00000000-0005-0000-0000-0000F00D0000}"/>
    <cellStyle name="Normal 21 5 2 2" xfId="2635" xr:uid="{00000000-0005-0000-0000-0000F10D0000}"/>
    <cellStyle name="Normal 21 5 3" xfId="2636" xr:uid="{00000000-0005-0000-0000-0000F20D0000}"/>
    <cellStyle name="Normal 21 5 4" xfId="2637" xr:uid="{00000000-0005-0000-0000-0000F30D0000}"/>
    <cellStyle name="Normal 21 5 5" xfId="2638" xr:uid="{00000000-0005-0000-0000-0000F40D0000}"/>
    <cellStyle name="Normal 21 5 6" xfId="2639" xr:uid="{00000000-0005-0000-0000-0000F50D0000}"/>
    <cellStyle name="Normal 21 6" xfId="2640" xr:uid="{00000000-0005-0000-0000-0000F60D0000}"/>
    <cellStyle name="Normal 21 6 2" xfId="2641" xr:uid="{00000000-0005-0000-0000-0000F70D0000}"/>
    <cellStyle name="Normal 21 6 2 2" xfId="2642" xr:uid="{00000000-0005-0000-0000-0000F80D0000}"/>
    <cellStyle name="Normal 21 6 3" xfId="2643" xr:uid="{00000000-0005-0000-0000-0000F90D0000}"/>
    <cellStyle name="Normal 21 6 4" xfId="2644" xr:uid="{00000000-0005-0000-0000-0000FA0D0000}"/>
    <cellStyle name="Normal 21 6 5" xfId="2645" xr:uid="{00000000-0005-0000-0000-0000FB0D0000}"/>
    <cellStyle name="Normal 21 6 6" xfId="2646" xr:uid="{00000000-0005-0000-0000-0000FC0D0000}"/>
    <cellStyle name="Normal 22" xfId="2647" xr:uid="{00000000-0005-0000-0000-0000FD0D0000}"/>
    <cellStyle name="Normal 22 10" xfId="2648" xr:uid="{00000000-0005-0000-0000-0000FE0D0000}"/>
    <cellStyle name="Normal 22 2" xfId="2649" xr:uid="{00000000-0005-0000-0000-0000FF0D0000}"/>
    <cellStyle name="Normal 22 2 2" xfId="2650" xr:uid="{00000000-0005-0000-0000-0000000E0000}"/>
    <cellStyle name="Normal 22 2 2 2" xfId="2651" xr:uid="{00000000-0005-0000-0000-0000010E0000}"/>
    <cellStyle name="Normal 22 2 3" xfId="2652" xr:uid="{00000000-0005-0000-0000-0000020E0000}"/>
    <cellStyle name="Normal 22 2 4" xfId="2653" xr:uid="{00000000-0005-0000-0000-0000030E0000}"/>
    <cellStyle name="Normal 22 2 5" xfId="2654" xr:uid="{00000000-0005-0000-0000-0000040E0000}"/>
    <cellStyle name="Normal 22 2 6" xfId="2655" xr:uid="{00000000-0005-0000-0000-0000050E0000}"/>
    <cellStyle name="Normal 22 3" xfId="2656" xr:uid="{00000000-0005-0000-0000-0000060E0000}"/>
    <cellStyle name="Normal 22 3 2" xfId="2657" xr:uid="{00000000-0005-0000-0000-0000070E0000}"/>
    <cellStyle name="Normal 22 3 2 2" xfId="2658" xr:uid="{00000000-0005-0000-0000-0000080E0000}"/>
    <cellStyle name="Normal 22 3 3" xfId="2659" xr:uid="{00000000-0005-0000-0000-0000090E0000}"/>
    <cellStyle name="Normal 22 3 4" xfId="2660" xr:uid="{00000000-0005-0000-0000-00000A0E0000}"/>
    <cellStyle name="Normal 22 3 5" xfId="2661" xr:uid="{00000000-0005-0000-0000-00000B0E0000}"/>
    <cellStyle name="Normal 22 3 6" xfId="2662" xr:uid="{00000000-0005-0000-0000-00000C0E0000}"/>
    <cellStyle name="Normal 22 4" xfId="2663" xr:uid="{00000000-0005-0000-0000-00000D0E0000}"/>
    <cellStyle name="Normal 22 4 2" xfId="2664" xr:uid="{00000000-0005-0000-0000-00000E0E0000}"/>
    <cellStyle name="Normal 22 4 2 2" xfId="2665" xr:uid="{00000000-0005-0000-0000-00000F0E0000}"/>
    <cellStyle name="Normal 22 4 3" xfId="2666" xr:uid="{00000000-0005-0000-0000-0000100E0000}"/>
    <cellStyle name="Normal 22 4 4" xfId="2667" xr:uid="{00000000-0005-0000-0000-0000110E0000}"/>
    <cellStyle name="Normal 22 4 5" xfId="2668" xr:uid="{00000000-0005-0000-0000-0000120E0000}"/>
    <cellStyle name="Normal 22 4 6" xfId="2669" xr:uid="{00000000-0005-0000-0000-0000130E0000}"/>
    <cellStyle name="Normal 22 5" xfId="2670" xr:uid="{00000000-0005-0000-0000-0000140E0000}"/>
    <cellStyle name="Normal 22 5 2" xfId="2671" xr:uid="{00000000-0005-0000-0000-0000150E0000}"/>
    <cellStyle name="Normal 22 5 2 2" xfId="2672" xr:uid="{00000000-0005-0000-0000-0000160E0000}"/>
    <cellStyle name="Normal 22 5 3" xfId="2673" xr:uid="{00000000-0005-0000-0000-0000170E0000}"/>
    <cellStyle name="Normal 22 5 4" xfId="2674" xr:uid="{00000000-0005-0000-0000-0000180E0000}"/>
    <cellStyle name="Normal 22 5 5" xfId="2675" xr:uid="{00000000-0005-0000-0000-0000190E0000}"/>
    <cellStyle name="Normal 22 5 6" xfId="2676" xr:uid="{00000000-0005-0000-0000-00001A0E0000}"/>
    <cellStyle name="Normal 22 6" xfId="2677" xr:uid="{00000000-0005-0000-0000-00001B0E0000}"/>
    <cellStyle name="Normal 22 6 2" xfId="2678" xr:uid="{00000000-0005-0000-0000-00001C0E0000}"/>
    <cellStyle name="Normal 22 6 2 2" xfId="2679" xr:uid="{00000000-0005-0000-0000-00001D0E0000}"/>
    <cellStyle name="Normal 22 6 3" xfId="2680" xr:uid="{00000000-0005-0000-0000-00001E0E0000}"/>
    <cellStyle name="Normal 22 6 4" xfId="2681" xr:uid="{00000000-0005-0000-0000-00001F0E0000}"/>
    <cellStyle name="Normal 22 6 5" xfId="2682" xr:uid="{00000000-0005-0000-0000-0000200E0000}"/>
    <cellStyle name="Normal 22 6 6" xfId="2683" xr:uid="{00000000-0005-0000-0000-0000210E0000}"/>
    <cellStyle name="Normal 22 7" xfId="2684" xr:uid="{00000000-0005-0000-0000-0000220E0000}"/>
    <cellStyle name="Normal 22 8" xfId="2685" xr:uid="{00000000-0005-0000-0000-0000230E0000}"/>
    <cellStyle name="Normal 22 9" xfId="2686" xr:uid="{00000000-0005-0000-0000-0000240E0000}"/>
    <cellStyle name="Normal 23" xfId="2687" xr:uid="{00000000-0005-0000-0000-0000250E0000}"/>
    <cellStyle name="Normal 23 2" xfId="2688" xr:uid="{00000000-0005-0000-0000-0000260E0000}"/>
    <cellStyle name="Normal 23 2 2" xfId="2689" xr:uid="{00000000-0005-0000-0000-0000270E0000}"/>
    <cellStyle name="Normal 23 2 2 2" xfId="2690" xr:uid="{00000000-0005-0000-0000-0000280E0000}"/>
    <cellStyle name="Normal 23 2 3" xfId="2691" xr:uid="{00000000-0005-0000-0000-0000290E0000}"/>
    <cellStyle name="Normal 23 2 4" xfId="2692" xr:uid="{00000000-0005-0000-0000-00002A0E0000}"/>
    <cellStyle name="Normal 23 2 5" xfId="2693" xr:uid="{00000000-0005-0000-0000-00002B0E0000}"/>
    <cellStyle name="Normal 23 2 6" xfId="2694" xr:uid="{00000000-0005-0000-0000-00002C0E0000}"/>
    <cellStyle name="Normal 23 3" xfId="2695" xr:uid="{00000000-0005-0000-0000-00002D0E0000}"/>
    <cellStyle name="Normal 23 3 2" xfId="2696" xr:uid="{00000000-0005-0000-0000-00002E0E0000}"/>
    <cellStyle name="Normal 23 3 2 2" xfId="2697" xr:uid="{00000000-0005-0000-0000-00002F0E0000}"/>
    <cellStyle name="Normal 23 3 3" xfId="2698" xr:uid="{00000000-0005-0000-0000-0000300E0000}"/>
    <cellStyle name="Normal 23 3 4" xfId="2699" xr:uid="{00000000-0005-0000-0000-0000310E0000}"/>
    <cellStyle name="Normal 23 3 5" xfId="2700" xr:uid="{00000000-0005-0000-0000-0000320E0000}"/>
    <cellStyle name="Normal 23 3 6" xfId="2701" xr:uid="{00000000-0005-0000-0000-0000330E0000}"/>
    <cellStyle name="Normal 23 4" xfId="2702" xr:uid="{00000000-0005-0000-0000-0000340E0000}"/>
    <cellStyle name="Normal 23 4 2" xfId="2703" xr:uid="{00000000-0005-0000-0000-0000350E0000}"/>
    <cellStyle name="Normal 23 4 2 2" xfId="2704" xr:uid="{00000000-0005-0000-0000-0000360E0000}"/>
    <cellStyle name="Normal 23 4 3" xfId="2705" xr:uid="{00000000-0005-0000-0000-0000370E0000}"/>
    <cellStyle name="Normal 23 4 4" xfId="2706" xr:uid="{00000000-0005-0000-0000-0000380E0000}"/>
    <cellStyle name="Normal 23 4 5" xfId="2707" xr:uid="{00000000-0005-0000-0000-0000390E0000}"/>
    <cellStyle name="Normal 23 4 6" xfId="2708" xr:uid="{00000000-0005-0000-0000-00003A0E0000}"/>
    <cellStyle name="Normal 23 5" xfId="2709" xr:uid="{00000000-0005-0000-0000-00003B0E0000}"/>
    <cellStyle name="Normal 23 5 2" xfId="2710" xr:uid="{00000000-0005-0000-0000-00003C0E0000}"/>
    <cellStyle name="Normal 23 5 2 2" xfId="2711" xr:uid="{00000000-0005-0000-0000-00003D0E0000}"/>
    <cellStyle name="Normal 23 5 3" xfId="2712" xr:uid="{00000000-0005-0000-0000-00003E0E0000}"/>
    <cellStyle name="Normal 23 5 4" xfId="2713" xr:uid="{00000000-0005-0000-0000-00003F0E0000}"/>
    <cellStyle name="Normal 23 5 5" xfId="2714" xr:uid="{00000000-0005-0000-0000-0000400E0000}"/>
    <cellStyle name="Normal 23 5 6" xfId="2715" xr:uid="{00000000-0005-0000-0000-0000410E0000}"/>
    <cellStyle name="Normal 23 6" xfId="2716" xr:uid="{00000000-0005-0000-0000-0000420E0000}"/>
    <cellStyle name="Normal 23 6 2" xfId="2717" xr:uid="{00000000-0005-0000-0000-0000430E0000}"/>
    <cellStyle name="Normal 23 6 2 2" xfId="2718" xr:uid="{00000000-0005-0000-0000-0000440E0000}"/>
    <cellStyle name="Normal 23 6 3" xfId="2719" xr:uid="{00000000-0005-0000-0000-0000450E0000}"/>
    <cellStyle name="Normal 23 6 4" xfId="2720" xr:uid="{00000000-0005-0000-0000-0000460E0000}"/>
    <cellStyle name="Normal 23 6 5" xfId="2721" xr:uid="{00000000-0005-0000-0000-0000470E0000}"/>
    <cellStyle name="Normal 23 6 6" xfId="2722" xr:uid="{00000000-0005-0000-0000-0000480E0000}"/>
    <cellStyle name="Normal 24" xfId="2723" xr:uid="{00000000-0005-0000-0000-0000490E0000}"/>
    <cellStyle name="Normal 24 10" xfId="2724" xr:uid="{00000000-0005-0000-0000-00004A0E0000}"/>
    <cellStyle name="Normal 24 11" xfId="2725" xr:uid="{00000000-0005-0000-0000-00004B0E0000}"/>
    <cellStyle name="Normal 24 2" xfId="2726" xr:uid="{00000000-0005-0000-0000-00004C0E0000}"/>
    <cellStyle name="Normal 24 2 2" xfId="2727" xr:uid="{00000000-0005-0000-0000-00004D0E0000}"/>
    <cellStyle name="Normal 24 2 2 2" xfId="2728" xr:uid="{00000000-0005-0000-0000-00004E0E0000}"/>
    <cellStyle name="Normal 24 2 3" xfId="2729" xr:uid="{00000000-0005-0000-0000-00004F0E0000}"/>
    <cellStyle name="Normal 24 2 4" xfId="2730" xr:uid="{00000000-0005-0000-0000-0000500E0000}"/>
    <cellStyle name="Normal 24 2 5" xfId="2731" xr:uid="{00000000-0005-0000-0000-0000510E0000}"/>
    <cellStyle name="Normal 24 2 6" xfId="2732" xr:uid="{00000000-0005-0000-0000-0000520E0000}"/>
    <cellStyle name="Normal 24 3" xfId="2733" xr:uid="{00000000-0005-0000-0000-0000530E0000}"/>
    <cellStyle name="Normal 24 3 2" xfId="2734" xr:uid="{00000000-0005-0000-0000-0000540E0000}"/>
    <cellStyle name="Normal 24 3 2 2" xfId="2735" xr:uid="{00000000-0005-0000-0000-0000550E0000}"/>
    <cellStyle name="Normal 24 3 3" xfId="2736" xr:uid="{00000000-0005-0000-0000-0000560E0000}"/>
    <cellStyle name="Normal 24 3 4" xfId="2737" xr:uid="{00000000-0005-0000-0000-0000570E0000}"/>
    <cellStyle name="Normal 24 3 5" xfId="2738" xr:uid="{00000000-0005-0000-0000-0000580E0000}"/>
    <cellStyle name="Normal 24 3 6" xfId="2739" xr:uid="{00000000-0005-0000-0000-0000590E0000}"/>
    <cellStyle name="Normal 24 4" xfId="2740" xr:uid="{00000000-0005-0000-0000-00005A0E0000}"/>
    <cellStyle name="Normal 24 4 2" xfId="2741" xr:uid="{00000000-0005-0000-0000-00005B0E0000}"/>
    <cellStyle name="Normal 24 4 2 2" xfId="2742" xr:uid="{00000000-0005-0000-0000-00005C0E0000}"/>
    <cellStyle name="Normal 24 4 3" xfId="2743" xr:uid="{00000000-0005-0000-0000-00005D0E0000}"/>
    <cellStyle name="Normal 24 4 4" xfId="2744" xr:uid="{00000000-0005-0000-0000-00005E0E0000}"/>
    <cellStyle name="Normal 24 4 5" xfId="2745" xr:uid="{00000000-0005-0000-0000-00005F0E0000}"/>
    <cellStyle name="Normal 24 4 6" xfId="2746" xr:uid="{00000000-0005-0000-0000-0000600E0000}"/>
    <cellStyle name="Normal 24 5" xfId="2747" xr:uid="{00000000-0005-0000-0000-0000610E0000}"/>
    <cellStyle name="Normal 24 5 2" xfId="2748" xr:uid="{00000000-0005-0000-0000-0000620E0000}"/>
    <cellStyle name="Normal 24 5 2 2" xfId="2749" xr:uid="{00000000-0005-0000-0000-0000630E0000}"/>
    <cellStyle name="Normal 24 5 3" xfId="2750" xr:uid="{00000000-0005-0000-0000-0000640E0000}"/>
    <cellStyle name="Normal 24 5 4" xfId="2751" xr:uid="{00000000-0005-0000-0000-0000650E0000}"/>
    <cellStyle name="Normal 24 5 5" xfId="2752" xr:uid="{00000000-0005-0000-0000-0000660E0000}"/>
    <cellStyle name="Normal 24 5 6" xfId="2753" xr:uid="{00000000-0005-0000-0000-0000670E0000}"/>
    <cellStyle name="Normal 24 6" xfId="2754" xr:uid="{00000000-0005-0000-0000-0000680E0000}"/>
    <cellStyle name="Normal 24 6 2" xfId="2755" xr:uid="{00000000-0005-0000-0000-0000690E0000}"/>
    <cellStyle name="Normal 24 6 2 2" xfId="2756" xr:uid="{00000000-0005-0000-0000-00006A0E0000}"/>
    <cellStyle name="Normal 24 6 3" xfId="2757" xr:uid="{00000000-0005-0000-0000-00006B0E0000}"/>
    <cellStyle name="Normal 24 6 4" xfId="2758" xr:uid="{00000000-0005-0000-0000-00006C0E0000}"/>
    <cellStyle name="Normal 24 6 5" xfId="2759" xr:uid="{00000000-0005-0000-0000-00006D0E0000}"/>
    <cellStyle name="Normal 24 6 6" xfId="2760" xr:uid="{00000000-0005-0000-0000-00006E0E0000}"/>
    <cellStyle name="Normal 24 7" xfId="2761" xr:uid="{00000000-0005-0000-0000-00006F0E0000}"/>
    <cellStyle name="Normal 24 7 2" xfId="2762" xr:uid="{00000000-0005-0000-0000-0000700E0000}"/>
    <cellStyle name="Normal 24 8" xfId="2763" xr:uid="{00000000-0005-0000-0000-0000710E0000}"/>
    <cellStyle name="Normal 24 9" xfId="2764" xr:uid="{00000000-0005-0000-0000-0000720E0000}"/>
    <cellStyle name="Normal 25" xfId="2765" xr:uid="{00000000-0005-0000-0000-0000730E0000}"/>
    <cellStyle name="Normal 25 2" xfId="2766" xr:uid="{00000000-0005-0000-0000-0000740E0000}"/>
    <cellStyle name="Normal 25 2 2" xfId="2767" xr:uid="{00000000-0005-0000-0000-0000750E0000}"/>
    <cellStyle name="Normal 25 3" xfId="2768" xr:uid="{00000000-0005-0000-0000-0000760E0000}"/>
    <cellStyle name="Normal 25 4" xfId="2769" xr:uid="{00000000-0005-0000-0000-0000770E0000}"/>
    <cellStyle name="Normal 25 5" xfId="2770" xr:uid="{00000000-0005-0000-0000-0000780E0000}"/>
    <cellStyle name="Normal 25 6" xfId="2771" xr:uid="{00000000-0005-0000-0000-0000790E0000}"/>
    <cellStyle name="Normal 26" xfId="2772" xr:uid="{00000000-0005-0000-0000-00007A0E0000}"/>
    <cellStyle name="Normal 27" xfId="2773" xr:uid="{00000000-0005-0000-0000-00007B0E0000}"/>
    <cellStyle name="Normal 28" xfId="3271" xr:uid="{00000000-0005-0000-0000-00007C0E0000}"/>
    <cellStyle name="Normal 29" xfId="3272" xr:uid="{00000000-0005-0000-0000-00007D0E0000}"/>
    <cellStyle name="Normal 3" xfId="5" xr:uid="{00000000-0005-0000-0000-00007E0E0000}"/>
    <cellStyle name="Normal 3 10" xfId="3417" xr:uid="{00000000-0005-0000-0000-00007F0E0000}"/>
    <cellStyle name="Normal 3 2" xfId="2774" xr:uid="{00000000-0005-0000-0000-0000800E0000}"/>
    <cellStyle name="Normal 3 2 2" xfId="2775" xr:uid="{00000000-0005-0000-0000-0000810E0000}"/>
    <cellStyle name="Normal 3 2 3" xfId="2776" xr:uid="{00000000-0005-0000-0000-0000820E0000}"/>
    <cellStyle name="Normal 3 2 4" xfId="2777" xr:uid="{00000000-0005-0000-0000-0000830E0000}"/>
    <cellStyle name="Normal 3 2 5" xfId="3418" xr:uid="{00000000-0005-0000-0000-0000840E0000}"/>
    <cellStyle name="Normal 3 3" xfId="2778" xr:uid="{00000000-0005-0000-0000-0000850E0000}"/>
    <cellStyle name="Normal 3 4" xfId="2779" xr:uid="{00000000-0005-0000-0000-0000860E0000}"/>
    <cellStyle name="Normal 3 5" xfId="2780" xr:uid="{00000000-0005-0000-0000-0000870E0000}"/>
    <cellStyle name="Normal 3 6" xfId="2781" xr:uid="{00000000-0005-0000-0000-0000880E0000}"/>
    <cellStyle name="Normal 3 7" xfId="2782" xr:uid="{00000000-0005-0000-0000-0000890E0000}"/>
    <cellStyle name="Normal 3 8" xfId="3250" xr:uid="{00000000-0005-0000-0000-00008A0E0000}"/>
    <cellStyle name="Normal 3 9" xfId="3268" xr:uid="{00000000-0005-0000-0000-00008B0E0000}"/>
    <cellStyle name="Normal 3_Copy of Commissioning date correction" xfId="2783" xr:uid="{00000000-0005-0000-0000-00008C0E0000}"/>
    <cellStyle name="Normal 30" xfId="3273" xr:uid="{00000000-0005-0000-0000-00008D0E0000}"/>
    <cellStyle name="Normal 31" xfId="3274" xr:uid="{00000000-0005-0000-0000-00008E0E0000}"/>
    <cellStyle name="Normal 32" xfId="3275" xr:uid="{00000000-0005-0000-0000-00008F0E0000}"/>
    <cellStyle name="Normal 33" xfId="3276" xr:uid="{00000000-0005-0000-0000-0000900E0000}"/>
    <cellStyle name="Normal 34" xfId="3277" xr:uid="{00000000-0005-0000-0000-0000910E0000}"/>
    <cellStyle name="Normal 35" xfId="3278" xr:uid="{00000000-0005-0000-0000-0000920E0000}"/>
    <cellStyle name="Normal 36" xfId="57" xr:uid="{00000000-0005-0000-0000-0000930E0000}"/>
    <cellStyle name="Normal 37" xfId="3629" xr:uid="{00000000-0005-0000-0000-0000940E0000}"/>
    <cellStyle name="Normal 38" xfId="4285" xr:uid="{00000000-0005-0000-0000-0000950E0000}"/>
    <cellStyle name="Normal 39" xfId="4340" xr:uid="{00000000-0005-0000-0000-0000960E0000}"/>
    <cellStyle name="Normal 4" xfId="8" xr:uid="{00000000-0005-0000-0000-0000970E0000}"/>
    <cellStyle name="Normal 4 10" xfId="2784" xr:uid="{00000000-0005-0000-0000-0000980E0000}"/>
    <cellStyle name="Normal 4 11" xfId="2785" xr:uid="{00000000-0005-0000-0000-0000990E0000}"/>
    <cellStyle name="Normal 4 11 2" xfId="3419" xr:uid="{00000000-0005-0000-0000-00009A0E0000}"/>
    <cellStyle name="Normal 4 12" xfId="2786" xr:uid="{00000000-0005-0000-0000-00009B0E0000}"/>
    <cellStyle name="Normal 4 13" xfId="2787" xr:uid="{00000000-0005-0000-0000-00009C0E0000}"/>
    <cellStyle name="Normal 4 14" xfId="2788" xr:uid="{00000000-0005-0000-0000-00009D0E0000}"/>
    <cellStyle name="Normal 4 15" xfId="2789" xr:uid="{00000000-0005-0000-0000-00009E0E0000}"/>
    <cellStyle name="Normal 4 16" xfId="2790" xr:uid="{00000000-0005-0000-0000-00009F0E0000}"/>
    <cellStyle name="Normal 4 17" xfId="2791" xr:uid="{00000000-0005-0000-0000-0000A00E0000}"/>
    <cellStyle name="Normal 4 18" xfId="2792" xr:uid="{00000000-0005-0000-0000-0000A10E0000}"/>
    <cellStyle name="Normal 4 19" xfId="2793" xr:uid="{00000000-0005-0000-0000-0000A20E0000}"/>
    <cellStyle name="Normal 4 19 2" xfId="2794" xr:uid="{00000000-0005-0000-0000-0000A30E0000}"/>
    <cellStyle name="Normal 4 19 3" xfId="3420" xr:uid="{00000000-0005-0000-0000-0000A40E0000}"/>
    <cellStyle name="Normal 4 2" xfId="2795" xr:uid="{00000000-0005-0000-0000-0000A50E0000}"/>
    <cellStyle name="Normal 4 2 2" xfId="2796" xr:uid="{00000000-0005-0000-0000-0000A60E0000}"/>
    <cellStyle name="Normal 4 2 2 2" xfId="3422" xr:uid="{00000000-0005-0000-0000-0000A70E0000}"/>
    <cellStyle name="Normal 4 2 3" xfId="2797" xr:uid="{00000000-0005-0000-0000-0000A80E0000}"/>
    <cellStyle name="Normal 4 2 3 2" xfId="3423" xr:uid="{00000000-0005-0000-0000-0000A90E0000}"/>
    <cellStyle name="Normal 4 2 4" xfId="2798" xr:uid="{00000000-0005-0000-0000-0000AA0E0000}"/>
    <cellStyle name="Normal 4 2 4 2" xfId="3424" xr:uid="{00000000-0005-0000-0000-0000AB0E0000}"/>
    <cellStyle name="Normal 4 2 5" xfId="3421" xr:uid="{00000000-0005-0000-0000-0000AC0E0000}"/>
    <cellStyle name="Normal 4 20" xfId="2799" xr:uid="{00000000-0005-0000-0000-0000AD0E0000}"/>
    <cellStyle name="Normal 4 20 2" xfId="2800" xr:uid="{00000000-0005-0000-0000-0000AE0E0000}"/>
    <cellStyle name="Normal 4 20 3" xfId="3425" xr:uid="{00000000-0005-0000-0000-0000AF0E0000}"/>
    <cellStyle name="Normal 4 21" xfId="2801" xr:uid="{00000000-0005-0000-0000-0000B00E0000}"/>
    <cellStyle name="Normal 4 22" xfId="2802" xr:uid="{00000000-0005-0000-0000-0000B10E0000}"/>
    <cellStyle name="Normal 4 23" xfId="2803" xr:uid="{00000000-0005-0000-0000-0000B20E0000}"/>
    <cellStyle name="Normal 4 24" xfId="2804" xr:uid="{00000000-0005-0000-0000-0000B30E0000}"/>
    <cellStyle name="Normal 4 25" xfId="2805" xr:uid="{00000000-0005-0000-0000-0000B40E0000}"/>
    <cellStyle name="Normal 4 3" xfId="2806" xr:uid="{00000000-0005-0000-0000-0000B50E0000}"/>
    <cellStyle name="Normal 4 4" xfId="2807" xr:uid="{00000000-0005-0000-0000-0000B60E0000}"/>
    <cellStyle name="Normal 4 5" xfId="2808" xr:uid="{00000000-0005-0000-0000-0000B70E0000}"/>
    <cellStyle name="Normal 4 6" xfId="2809" xr:uid="{00000000-0005-0000-0000-0000B80E0000}"/>
    <cellStyle name="Normal 4 7" xfId="2810" xr:uid="{00000000-0005-0000-0000-0000B90E0000}"/>
    <cellStyle name="Normal 4 8" xfId="2811" xr:uid="{00000000-0005-0000-0000-0000BA0E0000}"/>
    <cellStyle name="Normal 4 9" xfId="2812" xr:uid="{00000000-0005-0000-0000-0000BB0E0000}"/>
    <cellStyle name="Normal 5" xfId="2813" xr:uid="{00000000-0005-0000-0000-0000BC0E0000}"/>
    <cellStyle name="Normal 5 2" xfId="2814" xr:uid="{00000000-0005-0000-0000-0000BD0E0000}"/>
    <cellStyle name="Normal 5 2 2" xfId="3252" xr:uid="{00000000-0005-0000-0000-0000BE0E0000}"/>
    <cellStyle name="Normal 5 2 3" xfId="3427" xr:uid="{00000000-0005-0000-0000-0000BF0E0000}"/>
    <cellStyle name="Normal 5 3" xfId="3251" xr:uid="{00000000-0005-0000-0000-0000C00E0000}"/>
    <cellStyle name="Normal 5 4" xfId="3426" xr:uid="{00000000-0005-0000-0000-0000C10E0000}"/>
    <cellStyle name="Normal 6" xfId="2815" xr:uid="{00000000-0005-0000-0000-0000C20E0000}"/>
    <cellStyle name="Normal 6 2" xfId="2816" xr:uid="{00000000-0005-0000-0000-0000C30E0000}"/>
    <cellStyle name="Normal 6 3" xfId="2817" xr:uid="{00000000-0005-0000-0000-0000C40E0000}"/>
    <cellStyle name="Normal 6 4" xfId="2818" xr:uid="{00000000-0005-0000-0000-0000C50E0000}"/>
    <cellStyle name="Normal 6 4 2" xfId="3428" xr:uid="{00000000-0005-0000-0000-0000C60E0000}"/>
    <cellStyle name="Normal 7" xfId="2819" xr:uid="{00000000-0005-0000-0000-0000C70E0000}"/>
    <cellStyle name="Normal 7 2" xfId="2820" xr:uid="{00000000-0005-0000-0000-0000C80E0000}"/>
    <cellStyle name="Normal 8" xfId="2821" xr:uid="{00000000-0005-0000-0000-0000C90E0000}"/>
    <cellStyle name="Normal 8 10" xfId="2822" xr:uid="{00000000-0005-0000-0000-0000CA0E0000}"/>
    <cellStyle name="Normal 8 11" xfId="2823" xr:uid="{00000000-0005-0000-0000-0000CB0E0000}"/>
    <cellStyle name="Normal 8 2" xfId="2824" xr:uid="{00000000-0005-0000-0000-0000CC0E0000}"/>
    <cellStyle name="Normal 8 2 2" xfId="2825" xr:uid="{00000000-0005-0000-0000-0000CD0E0000}"/>
    <cellStyle name="Normal 8 2 2 2" xfId="2826" xr:uid="{00000000-0005-0000-0000-0000CE0E0000}"/>
    <cellStyle name="Normal 8 2 3" xfId="2827" xr:uid="{00000000-0005-0000-0000-0000CF0E0000}"/>
    <cellStyle name="Normal 8 2 4" xfId="2828" xr:uid="{00000000-0005-0000-0000-0000D00E0000}"/>
    <cellStyle name="Normal 8 2 5" xfId="2829" xr:uid="{00000000-0005-0000-0000-0000D10E0000}"/>
    <cellStyle name="Normal 8 2 6" xfId="2830" xr:uid="{00000000-0005-0000-0000-0000D20E0000}"/>
    <cellStyle name="Normal 8 3" xfId="2831" xr:uid="{00000000-0005-0000-0000-0000D30E0000}"/>
    <cellStyle name="Normal 8 3 2" xfId="2832" xr:uid="{00000000-0005-0000-0000-0000D40E0000}"/>
    <cellStyle name="Normal 8 3 2 2" xfId="2833" xr:uid="{00000000-0005-0000-0000-0000D50E0000}"/>
    <cellStyle name="Normal 8 3 3" xfId="2834" xr:uid="{00000000-0005-0000-0000-0000D60E0000}"/>
    <cellStyle name="Normal 8 3 4" xfId="2835" xr:uid="{00000000-0005-0000-0000-0000D70E0000}"/>
    <cellStyle name="Normal 8 3 5" xfId="2836" xr:uid="{00000000-0005-0000-0000-0000D80E0000}"/>
    <cellStyle name="Normal 8 3 6" xfId="2837" xr:uid="{00000000-0005-0000-0000-0000D90E0000}"/>
    <cellStyle name="Normal 8 4" xfId="2838" xr:uid="{00000000-0005-0000-0000-0000DA0E0000}"/>
    <cellStyle name="Normal 8 4 2" xfId="2839" xr:uid="{00000000-0005-0000-0000-0000DB0E0000}"/>
    <cellStyle name="Normal 8 4 2 2" xfId="2840" xr:uid="{00000000-0005-0000-0000-0000DC0E0000}"/>
    <cellStyle name="Normal 8 4 3" xfId="2841" xr:uid="{00000000-0005-0000-0000-0000DD0E0000}"/>
    <cellStyle name="Normal 8 4 4" xfId="2842" xr:uid="{00000000-0005-0000-0000-0000DE0E0000}"/>
    <cellStyle name="Normal 8 4 5" xfId="2843" xr:uid="{00000000-0005-0000-0000-0000DF0E0000}"/>
    <cellStyle name="Normal 8 4 6" xfId="2844" xr:uid="{00000000-0005-0000-0000-0000E00E0000}"/>
    <cellStyle name="Normal 8 5" xfId="2845" xr:uid="{00000000-0005-0000-0000-0000E10E0000}"/>
    <cellStyle name="Normal 8 5 2" xfId="2846" xr:uid="{00000000-0005-0000-0000-0000E20E0000}"/>
    <cellStyle name="Normal 8 5 2 2" xfId="2847" xr:uid="{00000000-0005-0000-0000-0000E30E0000}"/>
    <cellStyle name="Normal 8 5 3" xfId="2848" xr:uid="{00000000-0005-0000-0000-0000E40E0000}"/>
    <cellStyle name="Normal 8 5 4" xfId="2849" xr:uid="{00000000-0005-0000-0000-0000E50E0000}"/>
    <cellStyle name="Normal 8 5 5" xfId="2850" xr:uid="{00000000-0005-0000-0000-0000E60E0000}"/>
    <cellStyle name="Normal 8 5 6" xfId="2851" xr:uid="{00000000-0005-0000-0000-0000E70E0000}"/>
    <cellStyle name="Normal 8 6" xfId="2852" xr:uid="{00000000-0005-0000-0000-0000E80E0000}"/>
    <cellStyle name="Normal 8 6 2" xfId="2853" xr:uid="{00000000-0005-0000-0000-0000E90E0000}"/>
    <cellStyle name="Normal 8 6 2 2" xfId="2854" xr:uid="{00000000-0005-0000-0000-0000EA0E0000}"/>
    <cellStyle name="Normal 8 6 3" xfId="2855" xr:uid="{00000000-0005-0000-0000-0000EB0E0000}"/>
    <cellStyle name="Normal 8 6 4" xfId="2856" xr:uid="{00000000-0005-0000-0000-0000EC0E0000}"/>
    <cellStyle name="Normal 8 6 5" xfId="2857" xr:uid="{00000000-0005-0000-0000-0000ED0E0000}"/>
    <cellStyle name="Normal 8 6 6" xfId="2858" xr:uid="{00000000-0005-0000-0000-0000EE0E0000}"/>
    <cellStyle name="Normal 8 7" xfId="2859" xr:uid="{00000000-0005-0000-0000-0000EF0E0000}"/>
    <cellStyle name="Normal 8 7 2" xfId="2860" xr:uid="{00000000-0005-0000-0000-0000F00E0000}"/>
    <cellStyle name="Normal 8 8" xfId="2861" xr:uid="{00000000-0005-0000-0000-0000F10E0000}"/>
    <cellStyle name="Normal 8 8 2" xfId="2862" xr:uid="{00000000-0005-0000-0000-0000F20E0000}"/>
    <cellStyle name="Normal 8 9" xfId="2863" xr:uid="{00000000-0005-0000-0000-0000F30E0000}"/>
    <cellStyle name="Normal 8 9 2" xfId="2864" xr:uid="{00000000-0005-0000-0000-0000F40E0000}"/>
    <cellStyle name="Normal 9" xfId="2865" xr:uid="{00000000-0005-0000-0000-0000F50E0000}"/>
    <cellStyle name="Normal 9 10" xfId="2866" xr:uid="{00000000-0005-0000-0000-0000F60E0000}"/>
    <cellStyle name="Normal 9 11" xfId="2867" xr:uid="{00000000-0005-0000-0000-0000F70E0000}"/>
    <cellStyle name="Normal 9 12" xfId="3429" xr:uid="{00000000-0005-0000-0000-0000F80E0000}"/>
    <cellStyle name="Normal 9 2" xfId="2868" xr:uid="{00000000-0005-0000-0000-0000F90E0000}"/>
    <cellStyle name="Normal 9 2 2" xfId="2869" xr:uid="{00000000-0005-0000-0000-0000FA0E0000}"/>
    <cellStyle name="Normal 9 2 2 2" xfId="2870" xr:uid="{00000000-0005-0000-0000-0000FB0E0000}"/>
    <cellStyle name="Normal 9 2 3" xfId="2871" xr:uid="{00000000-0005-0000-0000-0000FC0E0000}"/>
    <cellStyle name="Normal 9 2 4" xfId="2872" xr:uid="{00000000-0005-0000-0000-0000FD0E0000}"/>
    <cellStyle name="Normal 9 2 5" xfId="2873" xr:uid="{00000000-0005-0000-0000-0000FE0E0000}"/>
    <cellStyle name="Normal 9 2 6" xfId="2874" xr:uid="{00000000-0005-0000-0000-0000FF0E0000}"/>
    <cellStyle name="Normal 9 3" xfId="2875" xr:uid="{00000000-0005-0000-0000-0000000F0000}"/>
    <cellStyle name="Normal 9 3 2" xfId="2876" xr:uid="{00000000-0005-0000-0000-0000010F0000}"/>
    <cellStyle name="Normal 9 3 2 2" xfId="2877" xr:uid="{00000000-0005-0000-0000-0000020F0000}"/>
    <cellStyle name="Normal 9 3 3" xfId="2878" xr:uid="{00000000-0005-0000-0000-0000030F0000}"/>
    <cellStyle name="Normal 9 3 4" xfId="2879" xr:uid="{00000000-0005-0000-0000-0000040F0000}"/>
    <cellStyle name="Normal 9 3 5" xfId="2880" xr:uid="{00000000-0005-0000-0000-0000050F0000}"/>
    <cellStyle name="Normal 9 3 6" xfId="2881" xr:uid="{00000000-0005-0000-0000-0000060F0000}"/>
    <cellStyle name="Normal 9 4" xfId="2882" xr:uid="{00000000-0005-0000-0000-0000070F0000}"/>
    <cellStyle name="Normal 9 4 2" xfId="2883" xr:uid="{00000000-0005-0000-0000-0000080F0000}"/>
    <cellStyle name="Normal 9 4 2 2" xfId="2884" xr:uid="{00000000-0005-0000-0000-0000090F0000}"/>
    <cellStyle name="Normal 9 4 3" xfId="2885" xr:uid="{00000000-0005-0000-0000-00000A0F0000}"/>
    <cellStyle name="Normal 9 4 4" xfId="2886" xr:uid="{00000000-0005-0000-0000-00000B0F0000}"/>
    <cellStyle name="Normal 9 4 5" xfId="2887" xr:uid="{00000000-0005-0000-0000-00000C0F0000}"/>
    <cellStyle name="Normal 9 4 6" xfId="2888" xr:uid="{00000000-0005-0000-0000-00000D0F0000}"/>
    <cellStyle name="Normal 9 5" xfId="2889" xr:uid="{00000000-0005-0000-0000-00000E0F0000}"/>
    <cellStyle name="Normal 9 5 2" xfId="2890" xr:uid="{00000000-0005-0000-0000-00000F0F0000}"/>
    <cellStyle name="Normal 9 5 2 2" xfId="2891" xr:uid="{00000000-0005-0000-0000-0000100F0000}"/>
    <cellStyle name="Normal 9 5 3" xfId="2892" xr:uid="{00000000-0005-0000-0000-0000110F0000}"/>
    <cellStyle name="Normal 9 5 4" xfId="2893" xr:uid="{00000000-0005-0000-0000-0000120F0000}"/>
    <cellStyle name="Normal 9 5 5" xfId="2894" xr:uid="{00000000-0005-0000-0000-0000130F0000}"/>
    <cellStyle name="Normal 9 5 6" xfId="2895" xr:uid="{00000000-0005-0000-0000-0000140F0000}"/>
    <cellStyle name="Normal 9 6" xfId="2896" xr:uid="{00000000-0005-0000-0000-0000150F0000}"/>
    <cellStyle name="Normal 9 6 2" xfId="2897" xr:uid="{00000000-0005-0000-0000-0000160F0000}"/>
    <cellStyle name="Normal 9 6 2 2" xfId="2898" xr:uid="{00000000-0005-0000-0000-0000170F0000}"/>
    <cellStyle name="Normal 9 6 3" xfId="2899" xr:uid="{00000000-0005-0000-0000-0000180F0000}"/>
    <cellStyle name="Normal 9 6 4" xfId="2900" xr:uid="{00000000-0005-0000-0000-0000190F0000}"/>
    <cellStyle name="Normal 9 6 5" xfId="2901" xr:uid="{00000000-0005-0000-0000-00001A0F0000}"/>
    <cellStyle name="Normal 9 6 6" xfId="2902" xr:uid="{00000000-0005-0000-0000-00001B0F0000}"/>
    <cellStyle name="Normal 9 7" xfId="2903" xr:uid="{00000000-0005-0000-0000-00001C0F0000}"/>
    <cellStyle name="Normal 9 7 2" xfId="2904" xr:uid="{00000000-0005-0000-0000-00001D0F0000}"/>
    <cellStyle name="Normal 9 8" xfId="2905" xr:uid="{00000000-0005-0000-0000-00001E0F0000}"/>
    <cellStyle name="Normal 9 8 2" xfId="2906" xr:uid="{00000000-0005-0000-0000-00001F0F0000}"/>
    <cellStyle name="Normal 9 9" xfId="2907" xr:uid="{00000000-0005-0000-0000-0000200F0000}"/>
    <cellStyle name="Normal 9 9 2" xfId="2908" xr:uid="{00000000-0005-0000-0000-0000210F0000}"/>
    <cellStyle name="Normal GHG Numbers (0.00)" xfId="2909" xr:uid="{00000000-0005-0000-0000-0000220F0000}"/>
    <cellStyle name="Normal GHG Numbers (0.00) 2" xfId="3430" xr:uid="{00000000-0005-0000-0000-0000230F0000}"/>
    <cellStyle name="Normal GHG Numbers (0.00) 2 2" xfId="4089" xr:uid="{00000000-0005-0000-0000-0000240F0000}"/>
    <cellStyle name="Normal GHG Numbers (0.00) 2 2 2" xfId="4901" xr:uid="{00000000-0005-0000-0000-0000250F0000}"/>
    <cellStyle name="Normal GHG Numbers (0.00) 2 2 3" xfId="5313" xr:uid="{00000000-0005-0000-0000-0000260F0000}"/>
    <cellStyle name="Normal GHG Numbers (0.00) 3" xfId="3622" xr:uid="{00000000-0005-0000-0000-0000270F0000}"/>
    <cellStyle name="Normal GHG Numbers (0.00) 3 2" xfId="4278" xr:uid="{00000000-0005-0000-0000-0000280F0000}"/>
    <cellStyle name="Normal GHG Numbers (0.00) 3 2 2" xfId="5026" xr:uid="{00000000-0005-0000-0000-0000290F0000}"/>
    <cellStyle name="Normal GHG Numbers (0.00) 3 2 3" xfId="5502" xr:uid="{00000000-0005-0000-0000-00002A0F0000}"/>
    <cellStyle name="Normal GHG Numbers (0.00) 4" xfId="3766" xr:uid="{00000000-0005-0000-0000-00002B0F0000}"/>
    <cellStyle name="Normal GHG Numbers (0.00) 4 2" xfId="4644" xr:uid="{00000000-0005-0000-0000-00002C0F0000}"/>
    <cellStyle name="Normal GHG Numbers (0.00) 4 3" xfId="4390" xr:uid="{00000000-0005-0000-0000-00002D0F0000}"/>
    <cellStyle name="Normal GHG Textfiels Bold" xfId="2910" xr:uid="{00000000-0005-0000-0000-00002E0F0000}"/>
    <cellStyle name="Normal GHG-Shade" xfId="2911" xr:uid="{00000000-0005-0000-0000-00002F0F0000}"/>
    <cellStyle name="Normál_C3EM_v2" xfId="49" xr:uid="{00000000-0005-0000-0000-0000300F0000}"/>
    <cellStyle name="Normal_SubRES_UCC_CCS-INF_working" xfId="5515" xr:uid="{00000000-0005-0000-0000-0000310F0000}"/>
    <cellStyle name="Normale 2" xfId="2912" xr:uid="{00000000-0005-0000-0000-0000320F0000}"/>
    <cellStyle name="Normale 2 2" xfId="2913" xr:uid="{00000000-0005-0000-0000-0000330F0000}"/>
    <cellStyle name="Normale 2 2 2" xfId="3431" xr:uid="{00000000-0005-0000-0000-0000340F0000}"/>
    <cellStyle name="Normale 3" xfId="2914" xr:uid="{00000000-0005-0000-0000-0000350F0000}"/>
    <cellStyle name="Normale 3 2" xfId="3432" xr:uid="{00000000-0005-0000-0000-0000360F0000}"/>
    <cellStyle name="Normale 4" xfId="2915" xr:uid="{00000000-0005-0000-0000-0000370F0000}"/>
    <cellStyle name="Normale 4 2" xfId="2916" xr:uid="{00000000-0005-0000-0000-0000380F0000}"/>
    <cellStyle name="Normale 4 3" xfId="2917" xr:uid="{00000000-0005-0000-0000-0000390F0000}"/>
    <cellStyle name="Normale 4 4" xfId="2918" xr:uid="{00000000-0005-0000-0000-00003A0F0000}"/>
    <cellStyle name="Normale 4 5" xfId="2919" xr:uid="{00000000-0005-0000-0000-00003B0F0000}"/>
    <cellStyle name="Normale 4 6" xfId="2920" xr:uid="{00000000-0005-0000-0000-00003C0F0000}"/>
    <cellStyle name="Normale 5" xfId="3636" xr:uid="{00000000-0005-0000-0000-00003D0F0000}"/>
    <cellStyle name="Normale 54" xfId="4324" xr:uid="{00000000-0005-0000-0000-00003E0F0000}"/>
    <cellStyle name="Normale 60" xfId="4325" xr:uid="{00000000-0005-0000-0000-00003F0F0000}"/>
    <cellStyle name="Normale 64" xfId="4326" xr:uid="{00000000-0005-0000-0000-0000400F0000}"/>
    <cellStyle name="Normale 65" xfId="4327" xr:uid="{00000000-0005-0000-0000-0000410F0000}"/>
    <cellStyle name="Normale_B2020" xfId="2921" xr:uid="{00000000-0005-0000-0000-0000420F0000}"/>
    <cellStyle name="normální_List1" xfId="50" xr:uid="{00000000-0005-0000-0000-0000430F0000}"/>
    <cellStyle name="Nota" xfId="4328" xr:uid="{00000000-0005-0000-0000-0000440F0000}"/>
    <cellStyle name="Nota 2" xfId="5511" xr:uid="{00000000-0005-0000-0000-0000450F0000}"/>
    <cellStyle name="Note 10" xfId="2922" xr:uid="{00000000-0005-0000-0000-0000460F0000}"/>
    <cellStyle name="Note 10 2" xfId="3433" xr:uid="{00000000-0005-0000-0000-0000470F0000}"/>
    <cellStyle name="Note 10 2 2" xfId="4090" xr:uid="{00000000-0005-0000-0000-0000480F0000}"/>
    <cellStyle name="Note 10 2 2 2" xfId="5314" xr:uid="{00000000-0005-0000-0000-0000490F0000}"/>
    <cellStyle name="Note 10 3" xfId="3768" xr:uid="{00000000-0005-0000-0000-00004A0F0000}"/>
    <cellStyle name="Note 10 3 2" xfId="4389" xr:uid="{00000000-0005-0000-0000-00004B0F0000}"/>
    <cellStyle name="Note 11" xfId="2923" xr:uid="{00000000-0005-0000-0000-00004C0F0000}"/>
    <cellStyle name="Note 11 2" xfId="3434" xr:uid="{00000000-0005-0000-0000-00004D0F0000}"/>
    <cellStyle name="Note 11 2 2" xfId="4091" xr:uid="{00000000-0005-0000-0000-00004E0F0000}"/>
    <cellStyle name="Note 11 2 2 2" xfId="5315" xr:uid="{00000000-0005-0000-0000-00004F0F0000}"/>
    <cellStyle name="Note 11 3" xfId="3769" xr:uid="{00000000-0005-0000-0000-0000500F0000}"/>
    <cellStyle name="Note 11 3 2" xfId="4388" xr:uid="{00000000-0005-0000-0000-0000510F0000}"/>
    <cellStyle name="Note 2" xfId="2924" xr:uid="{00000000-0005-0000-0000-0000520F0000}"/>
    <cellStyle name="Note 2 10" xfId="2925" xr:uid="{00000000-0005-0000-0000-0000530F0000}"/>
    <cellStyle name="Note 2 10 2" xfId="3436" xr:uid="{00000000-0005-0000-0000-0000540F0000}"/>
    <cellStyle name="Note 2 10 2 2" xfId="4093" xr:uid="{00000000-0005-0000-0000-0000550F0000}"/>
    <cellStyle name="Note 2 10 2 2 2" xfId="5317" xr:uid="{00000000-0005-0000-0000-0000560F0000}"/>
    <cellStyle name="Note 2 10 3" xfId="3771" xr:uid="{00000000-0005-0000-0000-0000570F0000}"/>
    <cellStyle name="Note 2 10 3 2" xfId="4386" xr:uid="{00000000-0005-0000-0000-0000580F0000}"/>
    <cellStyle name="Note 2 11" xfId="2926" xr:uid="{00000000-0005-0000-0000-0000590F0000}"/>
    <cellStyle name="Note 2 11 2" xfId="3437" xr:uid="{00000000-0005-0000-0000-00005A0F0000}"/>
    <cellStyle name="Note 2 11 2 2" xfId="4094" xr:uid="{00000000-0005-0000-0000-00005B0F0000}"/>
    <cellStyle name="Note 2 11 2 2 2" xfId="5318" xr:uid="{00000000-0005-0000-0000-00005C0F0000}"/>
    <cellStyle name="Note 2 11 3" xfId="3772" xr:uid="{00000000-0005-0000-0000-00005D0F0000}"/>
    <cellStyle name="Note 2 11 3 2" xfId="4385" xr:uid="{00000000-0005-0000-0000-00005E0F0000}"/>
    <cellStyle name="Note 2 12" xfId="2927" xr:uid="{00000000-0005-0000-0000-00005F0F0000}"/>
    <cellStyle name="Note 2 12 2" xfId="3438" xr:uid="{00000000-0005-0000-0000-0000600F0000}"/>
    <cellStyle name="Note 2 12 2 2" xfId="4095" xr:uid="{00000000-0005-0000-0000-0000610F0000}"/>
    <cellStyle name="Note 2 12 2 2 2" xfId="5319" xr:uid="{00000000-0005-0000-0000-0000620F0000}"/>
    <cellStyle name="Note 2 12 3" xfId="3773" xr:uid="{00000000-0005-0000-0000-0000630F0000}"/>
    <cellStyle name="Note 2 12 3 2" xfId="4384" xr:uid="{00000000-0005-0000-0000-0000640F0000}"/>
    <cellStyle name="Note 2 13" xfId="2928" xr:uid="{00000000-0005-0000-0000-0000650F0000}"/>
    <cellStyle name="Note 2 13 2" xfId="3439" xr:uid="{00000000-0005-0000-0000-0000660F0000}"/>
    <cellStyle name="Note 2 13 2 2" xfId="4096" xr:uid="{00000000-0005-0000-0000-0000670F0000}"/>
    <cellStyle name="Note 2 13 2 2 2" xfId="5320" xr:uid="{00000000-0005-0000-0000-0000680F0000}"/>
    <cellStyle name="Note 2 13 3" xfId="3774" xr:uid="{00000000-0005-0000-0000-0000690F0000}"/>
    <cellStyle name="Note 2 13 3 2" xfId="4383" xr:uid="{00000000-0005-0000-0000-00006A0F0000}"/>
    <cellStyle name="Note 2 14" xfId="3435" xr:uid="{00000000-0005-0000-0000-00006B0F0000}"/>
    <cellStyle name="Note 2 14 2" xfId="4092" xr:uid="{00000000-0005-0000-0000-00006C0F0000}"/>
    <cellStyle name="Note 2 14 2 2" xfId="5316" xr:uid="{00000000-0005-0000-0000-00006D0F0000}"/>
    <cellStyle name="Note 2 15" xfId="3770" xr:uid="{00000000-0005-0000-0000-00006E0F0000}"/>
    <cellStyle name="Note 2 15 2" xfId="4387" xr:uid="{00000000-0005-0000-0000-00006F0F0000}"/>
    <cellStyle name="Note 2 2" xfId="2929" xr:uid="{00000000-0005-0000-0000-0000700F0000}"/>
    <cellStyle name="Note 2 2 2" xfId="3253" xr:uid="{00000000-0005-0000-0000-0000710F0000}"/>
    <cellStyle name="Note 2 2 2 2" xfId="3958" xr:uid="{00000000-0005-0000-0000-0000720F0000}"/>
    <cellStyle name="Note 2 2 2 2 2" xfId="5185" xr:uid="{00000000-0005-0000-0000-0000730F0000}"/>
    <cellStyle name="Note 2 2 3" xfId="3440" xr:uid="{00000000-0005-0000-0000-0000740F0000}"/>
    <cellStyle name="Note 2 2 3 2" xfId="4097" xr:uid="{00000000-0005-0000-0000-0000750F0000}"/>
    <cellStyle name="Note 2 2 3 2 2" xfId="5321" xr:uid="{00000000-0005-0000-0000-0000760F0000}"/>
    <cellStyle name="Note 2 2 4" xfId="3775" xr:uid="{00000000-0005-0000-0000-0000770F0000}"/>
    <cellStyle name="Note 2 2 4 2" xfId="4382" xr:uid="{00000000-0005-0000-0000-0000780F0000}"/>
    <cellStyle name="Note 2 3" xfId="2930" xr:uid="{00000000-0005-0000-0000-0000790F0000}"/>
    <cellStyle name="Note 2 3 2" xfId="3441" xr:uid="{00000000-0005-0000-0000-00007A0F0000}"/>
    <cellStyle name="Note 2 3 2 2" xfId="4098" xr:uid="{00000000-0005-0000-0000-00007B0F0000}"/>
    <cellStyle name="Note 2 3 2 2 2" xfId="5322" xr:uid="{00000000-0005-0000-0000-00007C0F0000}"/>
    <cellStyle name="Note 2 3 3" xfId="3776" xr:uid="{00000000-0005-0000-0000-00007D0F0000}"/>
    <cellStyle name="Note 2 3 3 2" xfId="4381" xr:uid="{00000000-0005-0000-0000-00007E0F0000}"/>
    <cellStyle name="Note 2 4" xfId="2931" xr:uid="{00000000-0005-0000-0000-00007F0F0000}"/>
    <cellStyle name="Note 2 4 2" xfId="3442" xr:uid="{00000000-0005-0000-0000-0000800F0000}"/>
    <cellStyle name="Note 2 4 2 2" xfId="4099" xr:uid="{00000000-0005-0000-0000-0000810F0000}"/>
    <cellStyle name="Note 2 4 2 2 2" xfId="5323" xr:uid="{00000000-0005-0000-0000-0000820F0000}"/>
    <cellStyle name="Note 2 4 3" xfId="3777" xr:uid="{00000000-0005-0000-0000-0000830F0000}"/>
    <cellStyle name="Note 2 4 3 2" xfId="4380" xr:uid="{00000000-0005-0000-0000-0000840F0000}"/>
    <cellStyle name="Note 2 5" xfId="2932" xr:uid="{00000000-0005-0000-0000-0000850F0000}"/>
    <cellStyle name="Note 2 5 2" xfId="3443" xr:uid="{00000000-0005-0000-0000-0000860F0000}"/>
    <cellStyle name="Note 2 5 2 2" xfId="4100" xr:uid="{00000000-0005-0000-0000-0000870F0000}"/>
    <cellStyle name="Note 2 5 2 2 2" xfId="5324" xr:uid="{00000000-0005-0000-0000-0000880F0000}"/>
    <cellStyle name="Note 2 5 3" xfId="3778" xr:uid="{00000000-0005-0000-0000-0000890F0000}"/>
    <cellStyle name="Note 2 5 3 2" xfId="4379" xr:uid="{00000000-0005-0000-0000-00008A0F0000}"/>
    <cellStyle name="Note 2 6" xfId="2933" xr:uid="{00000000-0005-0000-0000-00008B0F0000}"/>
    <cellStyle name="Note 2 6 2" xfId="3444" xr:uid="{00000000-0005-0000-0000-00008C0F0000}"/>
    <cellStyle name="Note 2 6 2 2" xfId="4101" xr:uid="{00000000-0005-0000-0000-00008D0F0000}"/>
    <cellStyle name="Note 2 6 2 2 2" xfId="5325" xr:uid="{00000000-0005-0000-0000-00008E0F0000}"/>
    <cellStyle name="Note 2 6 3" xfId="3779" xr:uid="{00000000-0005-0000-0000-00008F0F0000}"/>
    <cellStyle name="Note 2 6 3 2" xfId="4378" xr:uid="{00000000-0005-0000-0000-0000900F0000}"/>
    <cellStyle name="Note 2 7" xfId="2934" xr:uid="{00000000-0005-0000-0000-0000910F0000}"/>
    <cellStyle name="Note 2 7 2" xfId="3445" xr:uid="{00000000-0005-0000-0000-0000920F0000}"/>
    <cellStyle name="Note 2 7 2 2" xfId="4102" xr:uid="{00000000-0005-0000-0000-0000930F0000}"/>
    <cellStyle name="Note 2 7 2 2 2" xfId="5326" xr:uid="{00000000-0005-0000-0000-0000940F0000}"/>
    <cellStyle name="Note 2 7 3" xfId="3780" xr:uid="{00000000-0005-0000-0000-0000950F0000}"/>
    <cellStyle name="Note 2 7 3 2" xfId="4377" xr:uid="{00000000-0005-0000-0000-0000960F0000}"/>
    <cellStyle name="Note 2 8" xfId="2935" xr:uid="{00000000-0005-0000-0000-0000970F0000}"/>
    <cellStyle name="Note 2 8 2" xfId="3446" xr:uid="{00000000-0005-0000-0000-0000980F0000}"/>
    <cellStyle name="Note 2 8 2 2" xfId="4103" xr:uid="{00000000-0005-0000-0000-0000990F0000}"/>
    <cellStyle name="Note 2 8 2 2 2" xfId="5327" xr:uid="{00000000-0005-0000-0000-00009A0F0000}"/>
    <cellStyle name="Note 2 8 3" xfId="3781" xr:uid="{00000000-0005-0000-0000-00009B0F0000}"/>
    <cellStyle name="Note 2 8 3 2" xfId="4376" xr:uid="{00000000-0005-0000-0000-00009C0F0000}"/>
    <cellStyle name="Note 2 9" xfId="2936" xr:uid="{00000000-0005-0000-0000-00009D0F0000}"/>
    <cellStyle name="Note 2 9 2" xfId="3447" xr:uid="{00000000-0005-0000-0000-00009E0F0000}"/>
    <cellStyle name="Note 2 9 2 2" xfId="4104" xr:uid="{00000000-0005-0000-0000-00009F0F0000}"/>
    <cellStyle name="Note 2 9 2 2 2" xfId="5328" xr:uid="{00000000-0005-0000-0000-0000A00F0000}"/>
    <cellStyle name="Note 2 9 3" xfId="3782" xr:uid="{00000000-0005-0000-0000-0000A10F0000}"/>
    <cellStyle name="Note 2 9 3 2" xfId="4375" xr:uid="{00000000-0005-0000-0000-0000A20F0000}"/>
    <cellStyle name="Note 3" xfId="2937" xr:uid="{00000000-0005-0000-0000-0000A30F0000}"/>
    <cellStyle name="Note 3 10" xfId="2938" xr:uid="{00000000-0005-0000-0000-0000A40F0000}"/>
    <cellStyle name="Note 3 10 2" xfId="3449" xr:uid="{00000000-0005-0000-0000-0000A50F0000}"/>
    <cellStyle name="Note 3 10 2 2" xfId="4106" xr:uid="{00000000-0005-0000-0000-0000A60F0000}"/>
    <cellStyle name="Note 3 10 2 2 2" xfId="5330" xr:uid="{00000000-0005-0000-0000-0000A70F0000}"/>
    <cellStyle name="Note 3 10 3" xfId="3784" xr:uid="{00000000-0005-0000-0000-0000A80F0000}"/>
    <cellStyle name="Note 3 10 3 2" xfId="4373" xr:uid="{00000000-0005-0000-0000-0000A90F0000}"/>
    <cellStyle name="Note 3 11" xfId="2939" xr:uid="{00000000-0005-0000-0000-0000AA0F0000}"/>
    <cellStyle name="Note 3 11 2" xfId="3450" xr:uid="{00000000-0005-0000-0000-0000AB0F0000}"/>
    <cellStyle name="Note 3 11 2 2" xfId="4107" xr:uid="{00000000-0005-0000-0000-0000AC0F0000}"/>
    <cellStyle name="Note 3 11 2 2 2" xfId="5331" xr:uid="{00000000-0005-0000-0000-0000AD0F0000}"/>
    <cellStyle name="Note 3 11 3" xfId="3785" xr:uid="{00000000-0005-0000-0000-0000AE0F0000}"/>
    <cellStyle name="Note 3 11 3 2" xfId="4372" xr:uid="{00000000-0005-0000-0000-0000AF0F0000}"/>
    <cellStyle name="Note 3 12" xfId="2940" xr:uid="{00000000-0005-0000-0000-0000B00F0000}"/>
    <cellStyle name="Note 3 12 2" xfId="3451" xr:uid="{00000000-0005-0000-0000-0000B10F0000}"/>
    <cellStyle name="Note 3 12 2 2" xfId="4108" xr:uid="{00000000-0005-0000-0000-0000B20F0000}"/>
    <cellStyle name="Note 3 12 2 2 2" xfId="5332" xr:uid="{00000000-0005-0000-0000-0000B30F0000}"/>
    <cellStyle name="Note 3 12 3" xfId="3786" xr:uid="{00000000-0005-0000-0000-0000B40F0000}"/>
    <cellStyle name="Note 3 12 3 2" xfId="4371" xr:uid="{00000000-0005-0000-0000-0000B50F0000}"/>
    <cellStyle name="Note 3 13" xfId="2941" xr:uid="{00000000-0005-0000-0000-0000B60F0000}"/>
    <cellStyle name="Note 3 13 2" xfId="3452" xr:uid="{00000000-0005-0000-0000-0000B70F0000}"/>
    <cellStyle name="Note 3 13 2 2" xfId="4109" xr:uid="{00000000-0005-0000-0000-0000B80F0000}"/>
    <cellStyle name="Note 3 13 2 2 2" xfId="5333" xr:uid="{00000000-0005-0000-0000-0000B90F0000}"/>
    <cellStyle name="Note 3 13 3" xfId="3787" xr:uid="{00000000-0005-0000-0000-0000BA0F0000}"/>
    <cellStyle name="Note 3 13 3 2" xfId="4370" xr:uid="{00000000-0005-0000-0000-0000BB0F0000}"/>
    <cellStyle name="Note 3 14" xfId="3448" xr:uid="{00000000-0005-0000-0000-0000BC0F0000}"/>
    <cellStyle name="Note 3 14 2" xfId="4105" xr:uid="{00000000-0005-0000-0000-0000BD0F0000}"/>
    <cellStyle name="Note 3 14 2 2" xfId="5329" xr:uid="{00000000-0005-0000-0000-0000BE0F0000}"/>
    <cellStyle name="Note 3 15" xfId="3783" xr:uid="{00000000-0005-0000-0000-0000BF0F0000}"/>
    <cellStyle name="Note 3 15 2" xfId="4374" xr:uid="{00000000-0005-0000-0000-0000C00F0000}"/>
    <cellStyle name="Note 3 2" xfId="2942" xr:uid="{00000000-0005-0000-0000-0000C10F0000}"/>
    <cellStyle name="Note 3 2 2" xfId="3453" xr:uid="{00000000-0005-0000-0000-0000C20F0000}"/>
    <cellStyle name="Note 3 2 2 2" xfId="4110" xr:uid="{00000000-0005-0000-0000-0000C30F0000}"/>
    <cellStyle name="Note 3 2 2 2 2" xfId="5334" xr:uid="{00000000-0005-0000-0000-0000C40F0000}"/>
    <cellStyle name="Note 3 2 3" xfId="3788" xr:uid="{00000000-0005-0000-0000-0000C50F0000}"/>
    <cellStyle name="Note 3 2 3 2" xfId="4369" xr:uid="{00000000-0005-0000-0000-0000C60F0000}"/>
    <cellStyle name="Note 3 3" xfId="2943" xr:uid="{00000000-0005-0000-0000-0000C70F0000}"/>
    <cellStyle name="Note 3 3 2" xfId="3454" xr:uid="{00000000-0005-0000-0000-0000C80F0000}"/>
    <cellStyle name="Note 3 3 2 2" xfId="4111" xr:uid="{00000000-0005-0000-0000-0000C90F0000}"/>
    <cellStyle name="Note 3 3 2 2 2" xfId="5335" xr:uid="{00000000-0005-0000-0000-0000CA0F0000}"/>
    <cellStyle name="Note 3 3 3" xfId="3789" xr:uid="{00000000-0005-0000-0000-0000CB0F0000}"/>
    <cellStyle name="Note 3 3 3 2" xfId="4368" xr:uid="{00000000-0005-0000-0000-0000CC0F0000}"/>
    <cellStyle name="Note 3 4" xfId="2944" xr:uid="{00000000-0005-0000-0000-0000CD0F0000}"/>
    <cellStyle name="Note 3 4 2" xfId="3455" xr:uid="{00000000-0005-0000-0000-0000CE0F0000}"/>
    <cellStyle name="Note 3 4 2 2" xfId="4112" xr:uid="{00000000-0005-0000-0000-0000CF0F0000}"/>
    <cellStyle name="Note 3 4 2 2 2" xfId="5336" xr:uid="{00000000-0005-0000-0000-0000D00F0000}"/>
    <cellStyle name="Note 3 4 3" xfId="3790" xr:uid="{00000000-0005-0000-0000-0000D10F0000}"/>
    <cellStyle name="Note 3 4 3 2" xfId="4367" xr:uid="{00000000-0005-0000-0000-0000D20F0000}"/>
    <cellStyle name="Note 3 5" xfId="2945" xr:uid="{00000000-0005-0000-0000-0000D30F0000}"/>
    <cellStyle name="Note 3 5 2" xfId="3456" xr:uid="{00000000-0005-0000-0000-0000D40F0000}"/>
    <cellStyle name="Note 3 5 2 2" xfId="4113" xr:uid="{00000000-0005-0000-0000-0000D50F0000}"/>
    <cellStyle name="Note 3 5 2 2 2" xfId="5337" xr:uid="{00000000-0005-0000-0000-0000D60F0000}"/>
    <cellStyle name="Note 3 5 3" xfId="3791" xr:uid="{00000000-0005-0000-0000-0000D70F0000}"/>
    <cellStyle name="Note 3 5 3 2" xfId="4366" xr:uid="{00000000-0005-0000-0000-0000D80F0000}"/>
    <cellStyle name="Note 3 6" xfId="2946" xr:uid="{00000000-0005-0000-0000-0000D90F0000}"/>
    <cellStyle name="Note 3 6 2" xfId="3457" xr:uid="{00000000-0005-0000-0000-0000DA0F0000}"/>
    <cellStyle name="Note 3 6 2 2" xfId="4114" xr:uid="{00000000-0005-0000-0000-0000DB0F0000}"/>
    <cellStyle name="Note 3 6 2 2 2" xfId="5338" xr:uid="{00000000-0005-0000-0000-0000DC0F0000}"/>
    <cellStyle name="Note 3 6 3" xfId="3792" xr:uid="{00000000-0005-0000-0000-0000DD0F0000}"/>
    <cellStyle name="Note 3 6 3 2" xfId="4365" xr:uid="{00000000-0005-0000-0000-0000DE0F0000}"/>
    <cellStyle name="Note 3 7" xfId="2947" xr:uid="{00000000-0005-0000-0000-0000DF0F0000}"/>
    <cellStyle name="Note 3 7 2" xfId="3458" xr:uid="{00000000-0005-0000-0000-0000E00F0000}"/>
    <cellStyle name="Note 3 7 2 2" xfId="4115" xr:uid="{00000000-0005-0000-0000-0000E10F0000}"/>
    <cellStyle name="Note 3 7 2 2 2" xfId="5339" xr:uid="{00000000-0005-0000-0000-0000E20F0000}"/>
    <cellStyle name="Note 3 7 3" xfId="3793" xr:uid="{00000000-0005-0000-0000-0000E30F0000}"/>
    <cellStyle name="Note 3 7 3 2" xfId="4364" xr:uid="{00000000-0005-0000-0000-0000E40F0000}"/>
    <cellStyle name="Note 3 8" xfId="2948" xr:uid="{00000000-0005-0000-0000-0000E50F0000}"/>
    <cellStyle name="Note 3 8 2" xfId="3459" xr:uid="{00000000-0005-0000-0000-0000E60F0000}"/>
    <cellStyle name="Note 3 8 2 2" xfId="4116" xr:uid="{00000000-0005-0000-0000-0000E70F0000}"/>
    <cellStyle name="Note 3 8 2 2 2" xfId="5340" xr:uid="{00000000-0005-0000-0000-0000E80F0000}"/>
    <cellStyle name="Note 3 8 3" xfId="3794" xr:uid="{00000000-0005-0000-0000-0000E90F0000}"/>
    <cellStyle name="Note 3 8 3 2" xfId="4363" xr:uid="{00000000-0005-0000-0000-0000EA0F0000}"/>
    <cellStyle name="Note 3 9" xfId="2949" xr:uid="{00000000-0005-0000-0000-0000EB0F0000}"/>
    <cellStyle name="Note 3 9 2" xfId="3460" xr:uid="{00000000-0005-0000-0000-0000EC0F0000}"/>
    <cellStyle name="Note 3 9 2 2" xfId="4117" xr:uid="{00000000-0005-0000-0000-0000ED0F0000}"/>
    <cellStyle name="Note 3 9 2 2 2" xfId="5341" xr:uid="{00000000-0005-0000-0000-0000EE0F0000}"/>
    <cellStyle name="Note 3 9 3" xfId="3795" xr:uid="{00000000-0005-0000-0000-0000EF0F0000}"/>
    <cellStyle name="Note 3 9 3 2" xfId="4362" xr:uid="{00000000-0005-0000-0000-0000F00F0000}"/>
    <cellStyle name="Note 4" xfId="2950" xr:uid="{00000000-0005-0000-0000-0000F10F0000}"/>
    <cellStyle name="Note 4 10" xfId="2951" xr:uid="{00000000-0005-0000-0000-0000F20F0000}"/>
    <cellStyle name="Note 4 10 2" xfId="3462" xr:uid="{00000000-0005-0000-0000-0000F30F0000}"/>
    <cellStyle name="Note 4 10 2 2" xfId="4119" xr:uid="{00000000-0005-0000-0000-0000F40F0000}"/>
    <cellStyle name="Note 4 10 2 2 2" xfId="5343" xr:uid="{00000000-0005-0000-0000-0000F50F0000}"/>
    <cellStyle name="Note 4 10 3" xfId="3797" xr:uid="{00000000-0005-0000-0000-0000F60F0000}"/>
    <cellStyle name="Note 4 10 3 2" xfId="4360" xr:uid="{00000000-0005-0000-0000-0000F70F0000}"/>
    <cellStyle name="Note 4 11" xfId="2952" xr:uid="{00000000-0005-0000-0000-0000F80F0000}"/>
    <cellStyle name="Note 4 11 2" xfId="3463" xr:uid="{00000000-0005-0000-0000-0000F90F0000}"/>
    <cellStyle name="Note 4 11 2 2" xfId="4120" xr:uid="{00000000-0005-0000-0000-0000FA0F0000}"/>
    <cellStyle name="Note 4 11 2 2 2" xfId="5344" xr:uid="{00000000-0005-0000-0000-0000FB0F0000}"/>
    <cellStyle name="Note 4 11 3" xfId="3798" xr:uid="{00000000-0005-0000-0000-0000FC0F0000}"/>
    <cellStyle name="Note 4 11 3 2" xfId="4359" xr:uid="{00000000-0005-0000-0000-0000FD0F0000}"/>
    <cellStyle name="Note 4 12" xfId="3461" xr:uid="{00000000-0005-0000-0000-0000FE0F0000}"/>
    <cellStyle name="Note 4 12 2" xfId="4118" xr:uid="{00000000-0005-0000-0000-0000FF0F0000}"/>
    <cellStyle name="Note 4 12 2 2" xfId="5342" xr:uid="{00000000-0005-0000-0000-000000100000}"/>
    <cellStyle name="Note 4 13" xfId="3796" xr:uid="{00000000-0005-0000-0000-000001100000}"/>
    <cellStyle name="Note 4 13 2" xfId="4361" xr:uid="{00000000-0005-0000-0000-000002100000}"/>
    <cellStyle name="Note 4 2" xfId="2953" xr:uid="{00000000-0005-0000-0000-000003100000}"/>
    <cellStyle name="Note 4 2 2" xfId="3464" xr:uid="{00000000-0005-0000-0000-000004100000}"/>
    <cellStyle name="Note 4 2 2 2" xfId="4121" xr:uid="{00000000-0005-0000-0000-000005100000}"/>
    <cellStyle name="Note 4 2 2 2 2" xfId="5345" xr:uid="{00000000-0005-0000-0000-000006100000}"/>
    <cellStyle name="Note 4 2 3" xfId="3799" xr:uid="{00000000-0005-0000-0000-000007100000}"/>
    <cellStyle name="Note 4 2 3 2" xfId="4358" xr:uid="{00000000-0005-0000-0000-000008100000}"/>
    <cellStyle name="Note 4 3" xfId="2954" xr:uid="{00000000-0005-0000-0000-000009100000}"/>
    <cellStyle name="Note 4 3 2" xfId="3465" xr:uid="{00000000-0005-0000-0000-00000A100000}"/>
    <cellStyle name="Note 4 3 2 2" xfId="4122" xr:uid="{00000000-0005-0000-0000-00000B100000}"/>
    <cellStyle name="Note 4 3 2 2 2" xfId="5346" xr:uid="{00000000-0005-0000-0000-00000C100000}"/>
    <cellStyle name="Note 4 3 3" xfId="3800" xr:uid="{00000000-0005-0000-0000-00000D100000}"/>
    <cellStyle name="Note 4 3 3 2" xfId="4357" xr:uid="{00000000-0005-0000-0000-00000E100000}"/>
    <cellStyle name="Note 4 4" xfId="2955" xr:uid="{00000000-0005-0000-0000-00000F100000}"/>
    <cellStyle name="Note 4 4 2" xfId="3466" xr:uid="{00000000-0005-0000-0000-000010100000}"/>
    <cellStyle name="Note 4 4 2 2" xfId="4123" xr:uid="{00000000-0005-0000-0000-000011100000}"/>
    <cellStyle name="Note 4 4 2 2 2" xfId="5347" xr:uid="{00000000-0005-0000-0000-000012100000}"/>
    <cellStyle name="Note 4 4 3" xfId="3801" xr:uid="{00000000-0005-0000-0000-000013100000}"/>
    <cellStyle name="Note 4 4 3 2" xfId="4356" xr:uid="{00000000-0005-0000-0000-000014100000}"/>
    <cellStyle name="Note 4 5" xfId="2956" xr:uid="{00000000-0005-0000-0000-000015100000}"/>
    <cellStyle name="Note 4 5 2" xfId="3467" xr:uid="{00000000-0005-0000-0000-000016100000}"/>
    <cellStyle name="Note 4 5 2 2" xfId="4124" xr:uid="{00000000-0005-0000-0000-000017100000}"/>
    <cellStyle name="Note 4 5 2 2 2" xfId="5348" xr:uid="{00000000-0005-0000-0000-000018100000}"/>
    <cellStyle name="Note 4 5 3" xfId="3802" xr:uid="{00000000-0005-0000-0000-000019100000}"/>
    <cellStyle name="Note 4 5 3 2" xfId="4355" xr:uid="{00000000-0005-0000-0000-00001A100000}"/>
    <cellStyle name="Note 4 6" xfId="2957" xr:uid="{00000000-0005-0000-0000-00001B100000}"/>
    <cellStyle name="Note 4 6 2" xfId="3468" xr:uid="{00000000-0005-0000-0000-00001C100000}"/>
    <cellStyle name="Note 4 6 2 2" xfId="4125" xr:uid="{00000000-0005-0000-0000-00001D100000}"/>
    <cellStyle name="Note 4 6 2 2 2" xfId="5349" xr:uid="{00000000-0005-0000-0000-00001E100000}"/>
    <cellStyle name="Note 4 6 3" xfId="3803" xr:uid="{00000000-0005-0000-0000-00001F100000}"/>
    <cellStyle name="Note 4 6 3 2" xfId="4354" xr:uid="{00000000-0005-0000-0000-000020100000}"/>
    <cellStyle name="Note 4 7" xfId="2958" xr:uid="{00000000-0005-0000-0000-000021100000}"/>
    <cellStyle name="Note 4 7 2" xfId="3469" xr:uid="{00000000-0005-0000-0000-000022100000}"/>
    <cellStyle name="Note 4 7 2 2" xfId="4126" xr:uid="{00000000-0005-0000-0000-000023100000}"/>
    <cellStyle name="Note 4 7 2 2 2" xfId="5350" xr:uid="{00000000-0005-0000-0000-000024100000}"/>
    <cellStyle name="Note 4 7 3" xfId="3804" xr:uid="{00000000-0005-0000-0000-000025100000}"/>
    <cellStyle name="Note 4 7 3 2" xfId="4353" xr:uid="{00000000-0005-0000-0000-000026100000}"/>
    <cellStyle name="Note 4 8" xfId="2959" xr:uid="{00000000-0005-0000-0000-000027100000}"/>
    <cellStyle name="Note 4 8 2" xfId="3470" xr:uid="{00000000-0005-0000-0000-000028100000}"/>
    <cellStyle name="Note 4 8 2 2" xfId="4127" xr:uid="{00000000-0005-0000-0000-000029100000}"/>
    <cellStyle name="Note 4 8 2 2 2" xfId="5351" xr:uid="{00000000-0005-0000-0000-00002A100000}"/>
    <cellStyle name="Note 4 8 3" xfId="3805" xr:uid="{00000000-0005-0000-0000-00002B100000}"/>
    <cellStyle name="Note 4 8 3 2" xfId="4352" xr:uid="{00000000-0005-0000-0000-00002C100000}"/>
    <cellStyle name="Note 4 9" xfId="2960" xr:uid="{00000000-0005-0000-0000-00002D100000}"/>
    <cellStyle name="Note 4 9 2" xfId="3471" xr:uid="{00000000-0005-0000-0000-00002E100000}"/>
    <cellStyle name="Note 4 9 2 2" xfId="4128" xr:uid="{00000000-0005-0000-0000-00002F100000}"/>
    <cellStyle name="Note 4 9 2 2 2" xfId="5352" xr:uid="{00000000-0005-0000-0000-000030100000}"/>
    <cellStyle name="Note 4 9 3" xfId="3806" xr:uid="{00000000-0005-0000-0000-000031100000}"/>
    <cellStyle name="Note 4 9 3 2" xfId="4351" xr:uid="{00000000-0005-0000-0000-000032100000}"/>
    <cellStyle name="Note 5" xfId="2961" xr:uid="{00000000-0005-0000-0000-000033100000}"/>
    <cellStyle name="Note 5 10" xfId="2962" xr:uid="{00000000-0005-0000-0000-000034100000}"/>
    <cellStyle name="Note 5 10 2" xfId="3473" xr:uid="{00000000-0005-0000-0000-000035100000}"/>
    <cellStyle name="Note 5 10 2 2" xfId="4130" xr:uid="{00000000-0005-0000-0000-000036100000}"/>
    <cellStyle name="Note 5 10 2 2 2" xfId="5354" xr:uid="{00000000-0005-0000-0000-000037100000}"/>
    <cellStyle name="Note 5 10 3" xfId="3808" xr:uid="{00000000-0005-0000-0000-000038100000}"/>
    <cellStyle name="Note 5 10 3 2" xfId="4349" xr:uid="{00000000-0005-0000-0000-000039100000}"/>
    <cellStyle name="Note 5 11" xfId="2963" xr:uid="{00000000-0005-0000-0000-00003A100000}"/>
    <cellStyle name="Note 5 11 2" xfId="3474" xr:uid="{00000000-0005-0000-0000-00003B100000}"/>
    <cellStyle name="Note 5 11 2 2" xfId="4131" xr:uid="{00000000-0005-0000-0000-00003C100000}"/>
    <cellStyle name="Note 5 11 2 2 2" xfId="5355" xr:uid="{00000000-0005-0000-0000-00003D100000}"/>
    <cellStyle name="Note 5 11 3" xfId="3809" xr:uid="{00000000-0005-0000-0000-00003E100000}"/>
    <cellStyle name="Note 5 11 3 2" xfId="4348" xr:uid="{00000000-0005-0000-0000-00003F100000}"/>
    <cellStyle name="Note 5 12" xfId="3472" xr:uid="{00000000-0005-0000-0000-000040100000}"/>
    <cellStyle name="Note 5 12 2" xfId="4129" xr:uid="{00000000-0005-0000-0000-000041100000}"/>
    <cellStyle name="Note 5 12 2 2" xfId="5353" xr:uid="{00000000-0005-0000-0000-000042100000}"/>
    <cellStyle name="Note 5 13" xfId="3807" xr:uid="{00000000-0005-0000-0000-000043100000}"/>
    <cellStyle name="Note 5 13 2" xfId="4350" xr:uid="{00000000-0005-0000-0000-000044100000}"/>
    <cellStyle name="Note 5 2" xfId="2964" xr:uid="{00000000-0005-0000-0000-000045100000}"/>
    <cellStyle name="Note 5 2 2" xfId="3475" xr:uid="{00000000-0005-0000-0000-000046100000}"/>
    <cellStyle name="Note 5 2 2 2" xfId="4132" xr:uid="{00000000-0005-0000-0000-000047100000}"/>
    <cellStyle name="Note 5 2 2 2 2" xfId="5356" xr:uid="{00000000-0005-0000-0000-000048100000}"/>
    <cellStyle name="Note 5 2 3" xfId="3810" xr:uid="{00000000-0005-0000-0000-000049100000}"/>
    <cellStyle name="Note 5 2 3 2" xfId="4347" xr:uid="{00000000-0005-0000-0000-00004A100000}"/>
    <cellStyle name="Note 5 3" xfId="2965" xr:uid="{00000000-0005-0000-0000-00004B100000}"/>
    <cellStyle name="Note 5 3 2" xfId="3476" xr:uid="{00000000-0005-0000-0000-00004C100000}"/>
    <cellStyle name="Note 5 3 2 2" xfId="4133" xr:uid="{00000000-0005-0000-0000-00004D100000}"/>
    <cellStyle name="Note 5 3 2 2 2" xfId="5357" xr:uid="{00000000-0005-0000-0000-00004E100000}"/>
    <cellStyle name="Note 5 3 3" xfId="3811" xr:uid="{00000000-0005-0000-0000-00004F100000}"/>
    <cellStyle name="Note 5 3 3 2" xfId="4346" xr:uid="{00000000-0005-0000-0000-000050100000}"/>
    <cellStyle name="Note 5 4" xfId="2966" xr:uid="{00000000-0005-0000-0000-000051100000}"/>
    <cellStyle name="Note 5 4 2" xfId="3477" xr:uid="{00000000-0005-0000-0000-000052100000}"/>
    <cellStyle name="Note 5 4 2 2" xfId="4134" xr:uid="{00000000-0005-0000-0000-000053100000}"/>
    <cellStyle name="Note 5 4 2 2 2" xfId="5358" xr:uid="{00000000-0005-0000-0000-000054100000}"/>
    <cellStyle name="Note 5 4 3" xfId="3812" xr:uid="{00000000-0005-0000-0000-000055100000}"/>
    <cellStyle name="Note 5 4 3 2" xfId="4345" xr:uid="{00000000-0005-0000-0000-000056100000}"/>
    <cellStyle name="Note 5 5" xfId="2967" xr:uid="{00000000-0005-0000-0000-000057100000}"/>
    <cellStyle name="Note 5 5 2" xfId="3478" xr:uid="{00000000-0005-0000-0000-000058100000}"/>
    <cellStyle name="Note 5 5 2 2" xfId="4135" xr:uid="{00000000-0005-0000-0000-000059100000}"/>
    <cellStyle name="Note 5 5 2 2 2" xfId="5359" xr:uid="{00000000-0005-0000-0000-00005A100000}"/>
    <cellStyle name="Note 5 5 3" xfId="3813" xr:uid="{00000000-0005-0000-0000-00005B100000}"/>
    <cellStyle name="Note 5 5 3 2" xfId="5041" xr:uid="{00000000-0005-0000-0000-00005C100000}"/>
    <cellStyle name="Note 5 6" xfId="2968" xr:uid="{00000000-0005-0000-0000-00005D100000}"/>
    <cellStyle name="Note 5 6 2" xfId="3479" xr:uid="{00000000-0005-0000-0000-00005E100000}"/>
    <cellStyle name="Note 5 6 2 2" xfId="4136" xr:uid="{00000000-0005-0000-0000-00005F100000}"/>
    <cellStyle name="Note 5 6 2 2 2" xfId="5360" xr:uid="{00000000-0005-0000-0000-000060100000}"/>
    <cellStyle name="Note 5 6 3" xfId="3814" xr:uid="{00000000-0005-0000-0000-000061100000}"/>
    <cellStyle name="Note 5 6 3 2" xfId="5042" xr:uid="{00000000-0005-0000-0000-000062100000}"/>
    <cellStyle name="Note 5 7" xfId="2969" xr:uid="{00000000-0005-0000-0000-000063100000}"/>
    <cellStyle name="Note 5 7 2" xfId="3480" xr:uid="{00000000-0005-0000-0000-000064100000}"/>
    <cellStyle name="Note 5 7 2 2" xfId="4137" xr:uid="{00000000-0005-0000-0000-000065100000}"/>
    <cellStyle name="Note 5 7 2 2 2" xfId="5361" xr:uid="{00000000-0005-0000-0000-000066100000}"/>
    <cellStyle name="Note 5 7 3" xfId="3815" xr:uid="{00000000-0005-0000-0000-000067100000}"/>
    <cellStyle name="Note 5 7 3 2" xfId="5043" xr:uid="{00000000-0005-0000-0000-000068100000}"/>
    <cellStyle name="Note 5 8" xfId="2970" xr:uid="{00000000-0005-0000-0000-000069100000}"/>
    <cellStyle name="Note 5 8 2" xfId="3481" xr:uid="{00000000-0005-0000-0000-00006A100000}"/>
    <cellStyle name="Note 5 8 2 2" xfId="4138" xr:uid="{00000000-0005-0000-0000-00006B100000}"/>
    <cellStyle name="Note 5 8 2 2 2" xfId="5362" xr:uid="{00000000-0005-0000-0000-00006C100000}"/>
    <cellStyle name="Note 5 8 3" xfId="3816" xr:uid="{00000000-0005-0000-0000-00006D100000}"/>
    <cellStyle name="Note 5 8 3 2" xfId="5044" xr:uid="{00000000-0005-0000-0000-00006E100000}"/>
    <cellStyle name="Note 5 9" xfId="2971" xr:uid="{00000000-0005-0000-0000-00006F100000}"/>
    <cellStyle name="Note 5 9 2" xfId="3482" xr:uid="{00000000-0005-0000-0000-000070100000}"/>
    <cellStyle name="Note 5 9 2 2" xfId="4139" xr:uid="{00000000-0005-0000-0000-000071100000}"/>
    <cellStyle name="Note 5 9 2 2 2" xfId="5363" xr:uid="{00000000-0005-0000-0000-000072100000}"/>
    <cellStyle name="Note 5 9 3" xfId="3817" xr:uid="{00000000-0005-0000-0000-000073100000}"/>
    <cellStyle name="Note 5 9 3 2" xfId="5045" xr:uid="{00000000-0005-0000-0000-000074100000}"/>
    <cellStyle name="Note 6" xfId="2972" xr:uid="{00000000-0005-0000-0000-000075100000}"/>
    <cellStyle name="Note 6 10" xfId="2973" xr:uid="{00000000-0005-0000-0000-000076100000}"/>
    <cellStyle name="Note 6 10 2" xfId="3484" xr:uid="{00000000-0005-0000-0000-000077100000}"/>
    <cellStyle name="Note 6 10 2 2" xfId="4141" xr:uid="{00000000-0005-0000-0000-000078100000}"/>
    <cellStyle name="Note 6 10 2 2 2" xfId="5365" xr:uid="{00000000-0005-0000-0000-000079100000}"/>
    <cellStyle name="Note 6 10 3" xfId="3819" xr:uid="{00000000-0005-0000-0000-00007A100000}"/>
    <cellStyle name="Note 6 10 3 2" xfId="5047" xr:uid="{00000000-0005-0000-0000-00007B100000}"/>
    <cellStyle name="Note 6 11" xfId="2974" xr:uid="{00000000-0005-0000-0000-00007C100000}"/>
    <cellStyle name="Note 6 11 2" xfId="3485" xr:uid="{00000000-0005-0000-0000-00007D100000}"/>
    <cellStyle name="Note 6 11 2 2" xfId="4142" xr:uid="{00000000-0005-0000-0000-00007E100000}"/>
    <cellStyle name="Note 6 11 2 2 2" xfId="5366" xr:uid="{00000000-0005-0000-0000-00007F100000}"/>
    <cellStyle name="Note 6 11 3" xfId="3820" xr:uid="{00000000-0005-0000-0000-000080100000}"/>
    <cellStyle name="Note 6 11 3 2" xfId="5048" xr:uid="{00000000-0005-0000-0000-000081100000}"/>
    <cellStyle name="Note 6 12" xfId="3483" xr:uid="{00000000-0005-0000-0000-000082100000}"/>
    <cellStyle name="Note 6 12 2" xfId="4140" xr:uid="{00000000-0005-0000-0000-000083100000}"/>
    <cellStyle name="Note 6 12 2 2" xfId="5364" xr:uid="{00000000-0005-0000-0000-000084100000}"/>
    <cellStyle name="Note 6 13" xfId="3818" xr:uid="{00000000-0005-0000-0000-000085100000}"/>
    <cellStyle name="Note 6 13 2" xfId="5046" xr:uid="{00000000-0005-0000-0000-000086100000}"/>
    <cellStyle name="Note 6 2" xfId="2975" xr:uid="{00000000-0005-0000-0000-000087100000}"/>
    <cellStyle name="Note 6 2 2" xfId="3486" xr:uid="{00000000-0005-0000-0000-000088100000}"/>
    <cellStyle name="Note 6 2 2 2" xfId="4143" xr:uid="{00000000-0005-0000-0000-000089100000}"/>
    <cellStyle name="Note 6 2 2 2 2" xfId="5367" xr:uid="{00000000-0005-0000-0000-00008A100000}"/>
    <cellStyle name="Note 6 2 3" xfId="3821" xr:uid="{00000000-0005-0000-0000-00008B100000}"/>
    <cellStyle name="Note 6 2 3 2" xfId="5049" xr:uid="{00000000-0005-0000-0000-00008C100000}"/>
    <cellStyle name="Note 6 3" xfId="2976" xr:uid="{00000000-0005-0000-0000-00008D100000}"/>
    <cellStyle name="Note 6 3 2" xfId="3487" xr:uid="{00000000-0005-0000-0000-00008E100000}"/>
    <cellStyle name="Note 6 3 2 2" xfId="4144" xr:uid="{00000000-0005-0000-0000-00008F100000}"/>
    <cellStyle name="Note 6 3 2 2 2" xfId="5368" xr:uid="{00000000-0005-0000-0000-000090100000}"/>
    <cellStyle name="Note 6 3 3" xfId="3822" xr:uid="{00000000-0005-0000-0000-000091100000}"/>
    <cellStyle name="Note 6 3 3 2" xfId="5050" xr:uid="{00000000-0005-0000-0000-000092100000}"/>
    <cellStyle name="Note 6 4" xfId="2977" xr:uid="{00000000-0005-0000-0000-000093100000}"/>
    <cellStyle name="Note 6 4 2" xfId="3488" xr:uid="{00000000-0005-0000-0000-000094100000}"/>
    <cellStyle name="Note 6 4 2 2" xfId="4145" xr:uid="{00000000-0005-0000-0000-000095100000}"/>
    <cellStyle name="Note 6 4 2 2 2" xfId="5369" xr:uid="{00000000-0005-0000-0000-000096100000}"/>
    <cellStyle name="Note 6 4 3" xfId="3823" xr:uid="{00000000-0005-0000-0000-000097100000}"/>
    <cellStyle name="Note 6 4 3 2" xfId="5051" xr:uid="{00000000-0005-0000-0000-000098100000}"/>
    <cellStyle name="Note 6 5" xfId="2978" xr:uid="{00000000-0005-0000-0000-000099100000}"/>
    <cellStyle name="Note 6 5 2" xfId="3489" xr:uid="{00000000-0005-0000-0000-00009A100000}"/>
    <cellStyle name="Note 6 5 2 2" xfId="4146" xr:uid="{00000000-0005-0000-0000-00009B100000}"/>
    <cellStyle name="Note 6 5 2 2 2" xfId="5370" xr:uid="{00000000-0005-0000-0000-00009C100000}"/>
    <cellStyle name="Note 6 5 3" xfId="3824" xr:uid="{00000000-0005-0000-0000-00009D100000}"/>
    <cellStyle name="Note 6 5 3 2" xfId="5052" xr:uid="{00000000-0005-0000-0000-00009E100000}"/>
    <cellStyle name="Note 6 6" xfId="2979" xr:uid="{00000000-0005-0000-0000-00009F100000}"/>
    <cellStyle name="Note 6 6 2" xfId="3490" xr:uid="{00000000-0005-0000-0000-0000A0100000}"/>
    <cellStyle name="Note 6 6 2 2" xfId="4147" xr:uid="{00000000-0005-0000-0000-0000A1100000}"/>
    <cellStyle name="Note 6 6 2 2 2" xfId="5371" xr:uid="{00000000-0005-0000-0000-0000A2100000}"/>
    <cellStyle name="Note 6 6 3" xfId="3825" xr:uid="{00000000-0005-0000-0000-0000A3100000}"/>
    <cellStyle name="Note 6 6 3 2" xfId="5053" xr:uid="{00000000-0005-0000-0000-0000A4100000}"/>
    <cellStyle name="Note 6 7" xfId="2980" xr:uid="{00000000-0005-0000-0000-0000A5100000}"/>
    <cellStyle name="Note 6 7 2" xfId="3491" xr:uid="{00000000-0005-0000-0000-0000A6100000}"/>
    <cellStyle name="Note 6 7 2 2" xfId="4148" xr:uid="{00000000-0005-0000-0000-0000A7100000}"/>
    <cellStyle name="Note 6 7 2 2 2" xfId="5372" xr:uid="{00000000-0005-0000-0000-0000A8100000}"/>
    <cellStyle name="Note 6 7 3" xfId="3826" xr:uid="{00000000-0005-0000-0000-0000A9100000}"/>
    <cellStyle name="Note 6 7 3 2" xfId="5054" xr:uid="{00000000-0005-0000-0000-0000AA100000}"/>
    <cellStyle name="Note 6 8" xfId="2981" xr:uid="{00000000-0005-0000-0000-0000AB100000}"/>
    <cellStyle name="Note 6 8 2" xfId="3492" xr:uid="{00000000-0005-0000-0000-0000AC100000}"/>
    <cellStyle name="Note 6 8 2 2" xfId="4149" xr:uid="{00000000-0005-0000-0000-0000AD100000}"/>
    <cellStyle name="Note 6 8 2 2 2" xfId="5373" xr:uid="{00000000-0005-0000-0000-0000AE100000}"/>
    <cellStyle name="Note 6 8 3" xfId="3827" xr:uid="{00000000-0005-0000-0000-0000AF100000}"/>
    <cellStyle name="Note 6 8 3 2" xfId="5055" xr:uid="{00000000-0005-0000-0000-0000B0100000}"/>
    <cellStyle name="Note 6 9" xfId="2982" xr:uid="{00000000-0005-0000-0000-0000B1100000}"/>
    <cellStyle name="Note 6 9 2" xfId="3493" xr:uid="{00000000-0005-0000-0000-0000B2100000}"/>
    <cellStyle name="Note 6 9 2 2" xfId="4150" xr:uid="{00000000-0005-0000-0000-0000B3100000}"/>
    <cellStyle name="Note 6 9 2 2 2" xfId="5374" xr:uid="{00000000-0005-0000-0000-0000B4100000}"/>
    <cellStyle name="Note 6 9 3" xfId="3828" xr:uid="{00000000-0005-0000-0000-0000B5100000}"/>
    <cellStyle name="Note 6 9 3 2" xfId="5056" xr:uid="{00000000-0005-0000-0000-0000B6100000}"/>
    <cellStyle name="Note 7" xfId="2983" xr:uid="{00000000-0005-0000-0000-0000B7100000}"/>
    <cellStyle name="Note 7 2" xfId="3494" xr:uid="{00000000-0005-0000-0000-0000B8100000}"/>
    <cellStyle name="Note 7 2 2" xfId="4151" xr:uid="{00000000-0005-0000-0000-0000B9100000}"/>
    <cellStyle name="Note 7 2 2 2" xfId="5375" xr:uid="{00000000-0005-0000-0000-0000BA100000}"/>
    <cellStyle name="Note 7 3" xfId="3829" xr:uid="{00000000-0005-0000-0000-0000BB100000}"/>
    <cellStyle name="Note 7 3 2" xfId="5057" xr:uid="{00000000-0005-0000-0000-0000BC100000}"/>
    <cellStyle name="Note 8" xfId="2984" xr:uid="{00000000-0005-0000-0000-0000BD100000}"/>
    <cellStyle name="Note 8 2" xfId="3495" xr:uid="{00000000-0005-0000-0000-0000BE100000}"/>
    <cellStyle name="Note 8 2 2" xfId="4152" xr:uid="{00000000-0005-0000-0000-0000BF100000}"/>
    <cellStyle name="Note 8 2 2 2" xfId="5376" xr:uid="{00000000-0005-0000-0000-0000C0100000}"/>
    <cellStyle name="Note 8 3" xfId="3830" xr:uid="{00000000-0005-0000-0000-0000C1100000}"/>
    <cellStyle name="Note 8 3 2" xfId="5058" xr:uid="{00000000-0005-0000-0000-0000C2100000}"/>
    <cellStyle name="Note 9" xfId="2985" xr:uid="{00000000-0005-0000-0000-0000C3100000}"/>
    <cellStyle name="Note 9 2" xfId="3496" xr:uid="{00000000-0005-0000-0000-0000C4100000}"/>
    <cellStyle name="Note 9 2 2" xfId="4153" xr:uid="{00000000-0005-0000-0000-0000C5100000}"/>
    <cellStyle name="Note 9 2 2 2" xfId="5377" xr:uid="{00000000-0005-0000-0000-0000C6100000}"/>
    <cellStyle name="Note 9 3" xfId="3831" xr:uid="{00000000-0005-0000-0000-0000C7100000}"/>
    <cellStyle name="Note 9 3 2" xfId="5059" xr:uid="{00000000-0005-0000-0000-0000C8100000}"/>
    <cellStyle name="num_note" xfId="3254" xr:uid="{00000000-0005-0000-0000-0000C9100000}"/>
    <cellStyle name="Nuovo" xfId="2986" xr:uid="{00000000-0005-0000-0000-0000CA100000}"/>
    <cellStyle name="Nuovo 2" xfId="4329" xr:uid="{00000000-0005-0000-0000-0000CB100000}"/>
    <cellStyle name="Összesen" xfId="51" xr:uid="{00000000-0005-0000-0000-0000CC100000}"/>
    <cellStyle name="Összesen 2" xfId="3644" xr:uid="{00000000-0005-0000-0000-0000CD100000}"/>
    <cellStyle name="Összesen 2 2" xfId="4522" xr:uid="{00000000-0005-0000-0000-0000CE100000}"/>
    <cellStyle name="Összesen 2 3" xfId="4510" xr:uid="{00000000-0005-0000-0000-0000CF100000}"/>
    <cellStyle name="Output 10" xfId="2987" xr:uid="{00000000-0005-0000-0000-0000D0100000}"/>
    <cellStyle name="Output 10 2" xfId="3497" xr:uid="{00000000-0005-0000-0000-0000D1100000}"/>
    <cellStyle name="Output 10 2 2" xfId="4154" xr:uid="{00000000-0005-0000-0000-0000D2100000}"/>
    <cellStyle name="Output 10 2 2 2" xfId="4902" xr:uid="{00000000-0005-0000-0000-0000D3100000}"/>
    <cellStyle name="Output 10 2 2 3" xfId="5378" xr:uid="{00000000-0005-0000-0000-0000D4100000}"/>
    <cellStyle name="Output 10 3" xfId="3832" xr:uid="{00000000-0005-0000-0000-0000D5100000}"/>
    <cellStyle name="Output 10 3 2" xfId="4646" xr:uid="{00000000-0005-0000-0000-0000D6100000}"/>
    <cellStyle name="Output 10 3 3" xfId="5060" xr:uid="{00000000-0005-0000-0000-0000D7100000}"/>
    <cellStyle name="Output 2" xfId="2988" xr:uid="{00000000-0005-0000-0000-0000D8100000}"/>
    <cellStyle name="Output 2 10" xfId="2989" xr:uid="{00000000-0005-0000-0000-0000D9100000}"/>
    <cellStyle name="Output 2 10 2" xfId="3499" xr:uid="{00000000-0005-0000-0000-0000DA100000}"/>
    <cellStyle name="Output 2 10 2 2" xfId="4156" xr:uid="{00000000-0005-0000-0000-0000DB100000}"/>
    <cellStyle name="Output 2 10 2 2 2" xfId="4904" xr:uid="{00000000-0005-0000-0000-0000DC100000}"/>
    <cellStyle name="Output 2 10 2 2 3" xfId="5380" xr:uid="{00000000-0005-0000-0000-0000DD100000}"/>
    <cellStyle name="Output 2 10 3" xfId="3834" xr:uid="{00000000-0005-0000-0000-0000DE100000}"/>
    <cellStyle name="Output 2 10 3 2" xfId="4648" xr:uid="{00000000-0005-0000-0000-0000DF100000}"/>
    <cellStyle name="Output 2 10 3 3" xfId="5062" xr:uid="{00000000-0005-0000-0000-0000E0100000}"/>
    <cellStyle name="Output 2 11" xfId="2990" xr:uid="{00000000-0005-0000-0000-0000E1100000}"/>
    <cellStyle name="Output 2 11 2" xfId="3500" xr:uid="{00000000-0005-0000-0000-0000E2100000}"/>
    <cellStyle name="Output 2 11 2 2" xfId="4157" xr:uid="{00000000-0005-0000-0000-0000E3100000}"/>
    <cellStyle name="Output 2 11 2 2 2" xfId="4905" xr:uid="{00000000-0005-0000-0000-0000E4100000}"/>
    <cellStyle name="Output 2 11 2 2 3" xfId="5381" xr:uid="{00000000-0005-0000-0000-0000E5100000}"/>
    <cellStyle name="Output 2 11 3" xfId="3835" xr:uid="{00000000-0005-0000-0000-0000E6100000}"/>
    <cellStyle name="Output 2 11 3 2" xfId="4649" xr:uid="{00000000-0005-0000-0000-0000E7100000}"/>
    <cellStyle name="Output 2 11 3 3" xfId="5063" xr:uid="{00000000-0005-0000-0000-0000E8100000}"/>
    <cellStyle name="Output 2 12" xfId="3498" xr:uid="{00000000-0005-0000-0000-0000E9100000}"/>
    <cellStyle name="Output 2 12 2" xfId="4155" xr:uid="{00000000-0005-0000-0000-0000EA100000}"/>
    <cellStyle name="Output 2 12 2 2" xfId="4903" xr:uid="{00000000-0005-0000-0000-0000EB100000}"/>
    <cellStyle name="Output 2 12 2 3" xfId="5379" xr:uid="{00000000-0005-0000-0000-0000EC100000}"/>
    <cellStyle name="Output 2 13" xfId="3833" xr:uid="{00000000-0005-0000-0000-0000ED100000}"/>
    <cellStyle name="Output 2 13 2" xfId="4647" xr:uid="{00000000-0005-0000-0000-0000EE100000}"/>
    <cellStyle name="Output 2 13 3" xfId="5061" xr:uid="{00000000-0005-0000-0000-0000EF100000}"/>
    <cellStyle name="Output 2 2" xfId="2991" xr:uid="{00000000-0005-0000-0000-0000F0100000}"/>
    <cellStyle name="Output 2 2 2" xfId="3501" xr:uid="{00000000-0005-0000-0000-0000F1100000}"/>
    <cellStyle name="Output 2 2 2 2" xfId="4158" xr:uid="{00000000-0005-0000-0000-0000F2100000}"/>
    <cellStyle name="Output 2 2 2 2 2" xfId="4906" xr:uid="{00000000-0005-0000-0000-0000F3100000}"/>
    <cellStyle name="Output 2 2 2 2 3" xfId="5382" xr:uid="{00000000-0005-0000-0000-0000F4100000}"/>
    <cellStyle name="Output 2 2 3" xfId="3836" xr:uid="{00000000-0005-0000-0000-0000F5100000}"/>
    <cellStyle name="Output 2 2 3 2" xfId="4650" xr:uid="{00000000-0005-0000-0000-0000F6100000}"/>
    <cellStyle name="Output 2 2 3 3" xfId="5064" xr:uid="{00000000-0005-0000-0000-0000F7100000}"/>
    <cellStyle name="Output 2 3" xfId="2992" xr:uid="{00000000-0005-0000-0000-0000F8100000}"/>
    <cellStyle name="Output 2 3 2" xfId="3502" xr:uid="{00000000-0005-0000-0000-0000F9100000}"/>
    <cellStyle name="Output 2 3 2 2" xfId="4159" xr:uid="{00000000-0005-0000-0000-0000FA100000}"/>
    <cellStyle name="Output 2 3 2 2 2" xfId="4907" xr:uid="{00000000-0005-0000-0000-0000FB100000}"/>
    <cellStyle name="Output 2 3 2 2 3" xfId="5383" xr:uid="{00000000-0005-0000-0000-0000FC100000}"/>
    <cellStyle name="Output 2 3 3" xfId="3837" xr:uid="{00000000-0005-0000-0000-0000FD100000}"/>
    <cellStyle name="Output 2 3 3 2" xfId="4651" xr:uid="{00000000-0005-0000-0000-0000FE100000}"/>
    <cellStyle name="Output 2 3 3 3" xfId="5065" xr:uid="{00000000-0005-0000-0000-0000FF100000}"/>
    <cellStyle name="Output 2 4" xfId="2993" xr:uid="{00000000-0005-0000-0000-000000110000}"/>
    <cellStyle name="Output 2 4 2" xfId="3503" xr:uid="{00000000-0005-0000-0000-000001110000}"/>
    <cellStyle name="Output 2 4 2 2" xfId="4160" xr:uid="{00000000-0005-0000-0000-000002110000}"/>
    <cellStyle name="Output 2 4 2 2 2" xfId="4908" xr:uid="{00000000-0005-0000-0000-000003110000}"/>
    <cellStyle name="Output 2 4 2 2 3" xfId="5384" xr:uid="{00000000-0005-0000-0000-000004110000}"/>
    <cellStyle name="Output 2 4 3" xfId="3838" xr:uid="{00000000-0005-0000-0000-000005110000}"/>
    <cellStyle name="Output 2 4 3 2" xfId="4652" xr:uid="{00000000-0005-0000-0000-000006110000}"/>
    <cellStyle name="Output 2 4 3 3" xfId="5066" xr:uid="{00000000-0005-0000-0000-000007110000}"/>
    <cellStyle name="Output 2 5" xfId="2994" xr:uid="{00000000-0005-0000-0000-000008110000}"/>
    <cellStyle name="Output 2 5 2" xfId="3504" xr:uid="{00000000-0005-0000-0000-000009110000}"/>
    <cellStyle name="Output 2 5 2 2" xfId="4161" xr:uid="{00000000-0005-0000-0000-00000A110000}"/>
    <cellStyle name="Output 2 5 2 2 2" xfId="4909" xr:uid="{00000000-0005-0000-0000-00000B110000}"/>
    <cellStyle name="Output 2 5 2 2 3" xfId="5385" xr:uid="{00000000-0005-0000-0000-00000C110000}"/>
    <cellStyle name="Output 2 5 3" xfId="3839" xr:uid="{00000000-0005-0000-0000-00000D110000}"/>
    <cellStyle name="Output 2 5 3 2" xfId="4653" xr:uid="{00000000-0005-0000-0000-00000E110000}"/>
    <cellStyle name="Output 2 5 3 3" xfId="5067" xr:uid="{00000000-0005-0000-0000-00000F110000}"/>
    <cellStyle name="Output 2 6" xfId="2995" xr:uid="{00000000-0005-0000-0000-000010110000}"/>
    <cellStyle name="Output 2 6 2" xfId="3505" xr:uid="{00000000-0005-0000-0000-000011110000}"/>
    <cellStyle name="Output 2 6 2 2" xfId="4162" xr:uid="{00000000-0005-0000-0000-000012110000}"/>
    <cellStyle name="Output 2 6 2 2 2" xfId="4910" xr:uid="{00000000-0005-0000-0000-000013110000}"/>
    <cellStyle name="Output 2 6 2 2 3" xfId="5386" xr:uid="{00000000-0005-0000-0000-000014110000}"/>
    <cellStyle name="Output 2 6 3" xfId="3840" xr:uid="{00000000-0005-0000-0000-000015110000}"/>
    <cellStyle name="Output 2 6 3 2" xfId="4654" xr:uid="{00000000-0005-0000-0000-000016110000}"/>
    <cellStyle name="Output 2 6 3 3" xfId="5068" xr:uid="{00000000-0005-0000-0000-000017110000}"/>
    <cellStyle name="Output 2 7" xfId="2996" xr:uid="{00000000-0005-0000-0000-000018110000}"/>
    <cellStyle name="Output 2 7 2" xfId="3506" xr:uid="{00000000-0005-0000-0000-000019110000}"/>
    <cellStyle name="Output 2 7 2 2" xfId="4163" xr:uid="{00000000-0005-0000-0000-00001A110000}"/>
    <cellStyle name="Output 2 7 2 2 2" xfId="4911" xr:uid="{00000000-0005-0000-0000-00001B110000}"/>
    <cellStyle name="Output 2 7 2 2 3" xfId="5387" xr:uid="{00000000-0005-0000-0000-00001C110000}"/>
    <cellStyle name="Output 2 7 3" xfId="3841" xr:uid="{00000000-0005-0000-0000-00001D110000}"/>
    <cellStyle name="Output 2 7 3 2" xfId="4655" xr:uid="{00000000-0005-0000-0000-00001E110000}"/>
    <cellStyle name="Output 2 7 3 3" xfId="5069" xr:uid="{00000000-0005-0000-0000-00001F110000}"/>
    <cellStyle name="Output 2 8" xfId="2997" xr:uid="{00000000-0005-0000-0000-000020110000}"/>
    <cellStyle name="Output 2 8 2" xfId="3507" xr:uid="{00000000-0005-0000-0000-000021110000}"/>
    <cellStyle name="Output 2 8 2 2" xfId="4164" xr:uid="{00000000-0005-0000-0000-000022110000}"/>
    <cellStyle name="Output 2 8 2 2 2" xfId="4912" xr:uid="{00000000-0005-0000-0000-000023110000}"/>
    <cellStyle name="Output 2 8 2 2 3" xfId="5388" xr:uid="{00000000-0005-0000-0000-000024110000}"/>
    <cellStyle name="Output 2 8 3" xfId="3842" xr:uid="{00000000-0005-0000-0000-000025110000}"/>
    <cellStyle name="Output 2 8 3 2" xfId="4656" xr:uid="{00000000-0005-0000-0000-000026110000}"/>
    <cellStyle name="Output 2 8 3 3" xfId="5070" xr:uid="{00000000-0005-0000-0000-000027110000}"/>
    <cellStyle name="Output 2 9" xfId="2998" xr:uid="{00000000-0005-0000-0000-000028110000}"/>
    <cellStyle name="Output 2 9 2" xfId="3508" xr:uid="{00000000-0005-0000-0000-000029110000}"/>
    <cellStyle name="Output 2 9 2 2" xfId="4165" xr:uid="{00000000-0005-0000-0000-00002A110000}"/>
    <cellStyle name="Output 2 9 2 2 2" xfId="4913" xr:uid="{00000000-0005-0000-0000-00002B110000}"/>
    <cellStyle name="Output 2 9 2 2 3" xfId="5389" xr:uid="{00000000-0005-0000-0000-00002C110000}"/>
    <cellStyle name="Output 2 9 3" xfId="3843" xr:uid="{00000000-0005-0000-0000-00002D110000}"/>
    <cellStyle name="Output 2 9 3 2" xfId="4657" xr:uid="{00000000-0005-0000-0000-00002E110000}"/>
    <cellStyle name="Output 2 9 3 3" xfId="5071" xr:uid="{00000000-0005-0000-0000-00002F110000}"/>
    <cellStyle name="Output 3" xfId="2999" xr:uid="{00000000-0005-0000-0000-000030110000}"/>
    <cellStyle name="Output 3 10" xfId="3000" xr:uid="{00000000-0005-0000-0000-000031110000}"/>
    <cellStyle name="Output 3 10 2" xfId="3510" xr:uid="{00000000-0005-0000-0000-000032110000}"/>
    <cellStyle name="Output 3 10 2 2" xfId="4167" xr:uid="{00000000-0005-0000-0000-000033110000}"/>
    <cellStyle name="Output 3 10 2 2 2" xfId="4915" xr:uid="{00000000-0005-0000-0000-000034110000}"/>
    <cellStyle name="Output 3 10 2 2 3" xfId="5391" xr:uid="{00000000-0005-0000-0000-000035110000}"/>
    <cellStyle name="Output 3 10 3" xfId="3845" xr:uid="{00000000-0005-0000-0000-000036110000}"/>
    <cellStyle name="Output 3 10 3 2" xfId="4659" xr:uid="{00000000-0005-0000-0000-000037110000}"/>
    <cellStyle name="Output 3 10 3 3" xfId="5073" xr:uid="{00000000-0005-0000-0000-000038110000}"/>
    <cellStyle name="Output 3 11" xfId="3001" xr:uid="{00000000-0005-0000-0000-000039110000}"/>
    <cellStyle name="Output 3 11 2" xfId="3511" xr:uid="{00000000-0005-0000-0000-00003A110000}"/>
    <cellStyle name="Output 3 11 2 2" xfId="4168" xr:uid="{00000000-0005-0000-0000-00003B110000}"/>
    <cellStyle name="Output 3 11 2 2 2" xfId="4916" xr:uid="{00000000-0005-0000-0000-00003C110000}"/>
    <cellStyle name="Output 3 11 2 2 3" xfId="5392" xr:uid="{00000000-0005-0000-0000-00003D110000}"/>
    <cellStyle name="Output 3 11 3" xfId="3846" xr:uid="{00000000-0005-0000-0000-00003E110000}"/>
    <cellStyle name="Output 3 11 3 2" xfId="4660" xr:uid="{00000000-0005-0000-0000-00003F110000}"/>
    <cellStyle name="Output 3 11 3 3" xfId="5074" xr:uid="{00000000-0005-0000-0000-000040110000}"/>
    <cellStyle name="Output 3 12" xfId="3509" xr:uid="{00000000-0005-0000-0000-000041110000}"/>
    <cellStyle name="Output 3 12 2" xfId="4166" xr:uid="{00000000-0005-0000-0000-000042110000}"/>
    <cellStyle name="Output 3 12 2 2" xfId="4914" xr:uid="{00000000-0005-0000-0000-000043110000}"/>
    <cellStyle name="Output 3 12 2 3" xfId="5390" xr:uid="{00000000-0005-0000-0000-000044110000}"/>
    <cellStyle name="Output 3 13" xfId="3844" xr:uid="{00000000-0005-0000-0000-000045110000}"/>
    <cellStyle name="Output 3 13 2" xfId="4658" xr:uid="{00000000-0005-0000-0000-000046110000}"/>
    <cellStyle name="Output 3 13 3" xfId="5072" xr:uid="{00000000-0005-0000-0000-000047110000}"/>
    <cellStyle name="Output 3 2" xfId="3002" xr:uid="{00000000-0005-0000-0000-000048110000}"/>
    <cellStyle name="Output 3 2 2" xfId="3512" xr:uid="{00000000-0005-0000-0000-000049110000}"/>
    <cellStyle name="Output 3 2 2 2" xfId="4169" xr:uid="{00000000-0005-0000-0000-00004A110000}"/>
    <cellStyle name="Output 3 2 2 2 2" xfId="4917" xr:uid="{00000000-0005-0000-0000-00004B110000}"/>
    <cellStyle name="Output 3 2 2 2 3" xfId="5393" xr:uid="{00000000-0005-0000-0000-00004C110000}"/>
    <cellStyle name="Output 3 2 3" xfId="3847" xr:uid="{00000000-0005-0000-0000-00004D110000}"/>
    <cellStyle name="Output 3 2 3 2" xfId="4661" xr:uid="{00000000-0005-0000-0000-00004E110000}"/>
    <cellStyle name="Output 3 2 3 3" xfId="5075" xr:uid="{00000000-0005-0000-0000-00004F110000}"/>
    <cellStyle name="Output 3 3" xfId="3003" xr:uid="{00000000-0005-0000-0000-000050110000}"/>
    <cellStyle name="Output 3 3 2" xfId="3513" xr:uid="{00000000-0005-0000-0000-000051110000}"/>
    <cellStyle name="Output 3 3 2 2" xfId="4170" xr:uid="{00000000-0005-0000-0000-000052110000}"/>
    <cellStyle name="Output 3 3 2 2 2" xfId="4918" xr:uid="{00000000-0005-0000-0000-000053110000}"/>
    <cellStyle name="Output 3 3 2 2 3" xfId="5394" xr:uid="{00000000-0005-0000-0000-000054110000}"/>
    <cellStyle name="Output 3 3 3" xfId="3848" xr:uid="{00000000-0005-0000-0000-000055110000}"/>
    <cellStyle name="Output 3 3 3 2" xfId="4662" xr:uid="{00000000-0005-0000-0000-000056110000}"/>
    <cellStyle name="Output 3 3 3 3" xfId="5076" xr:uid="{00000000-0005-0000-0000-000057110000}"/>
    <cellStyle name="Output 3 4" xfId="3004" xr:uid="{00000000-0005-0000-0000-000058110000}"/>
    <cellStyle name="Output 3 4 2" xfId="3514" xr:uid="{00000000-0005-0000-0000-000059110000}"/>
    <cellStyle name="Output 3 4 2 2" xfId="4171" xr:uid="{00000000-0005-0000-0000-00005A110000}"/>
    <cellStyle name="Output 3 4 2 2 2" xfId="4919" xr:uid="{00000000-0005-0000-0000-00005B110000}"/>
    <cellStyle name="Output 3 4 2 2 3" xfId="5395" xr:uid="{00000000-0005-0000-0000-00005C110000}"/>
    <cellStyle name="Output 3 4 3" xfId="3849" xr:uid="{00000000-0005-0000-0000-00005D110000}"/>
    <cellStyle name="Output 3 4 3 2" xfId="4663" xr:uid="{00000000-0005-0000-0000-00005E110000}"/>
    <cellStyle name="Output 3 4 3 3" xfId="5077" xr:uid="{00000000-0005-0000-0000-00005F110000}"/>
    <cellStyle name="Output 3 5" xfId="3005" xr:uid="{00000000-0005-0000-0000-000060110000}"/>
    <cellStyle name="Output 3 5 2" xfId="3515" xr:uid="{00000000-0005-0000-0000-000061110000}"/>
    <cellStyle name="Output 3 5 2 2" xfId="4172" xr:uid="{00000000-0005-0000-0000-000062110000}"/>
    <cellStyle name="Output 3 5 2 2 2" xfId="4920" xr:uid="{00000000-0005-0000-0000-000063110000}"/>
    <cellStyle name="Output 3 5 2 2 3" xfId="5396" xr:uid="{00000000-0005-0000-0000-000064110000}"/>
    <cellStyle name="Output 3 5 3" xfId="3850" xr:uid="{00000000-0005-0000-0000-000065110000}"/>
    <cellStyle name="Output 3 5 3 2" xfId="4664" xr:uid="{00000000-0005-0000-0000-000066110000}"/>
    <cellStyle name="Output 3 5 3 3" xfId="5078" xr:uid="{00000000-0005-0000-0000-000067110000}"/>
    <cellStyle name="Output 3 6" xfId="3006" xr:uid="{00000000-0005-0000-0000-000068110000}"/>
    <cellStyle name="Output 3 6 2" xfId="3516" xr:uid="{00000000-0005-0000-0000-000069110000}"/>
    <cellStyle name="Output 3 6 2 2" xfId="4173" xr:uid="{00000000-0005-0000-0000-00006A110000}"/>
    <cellStyle name="Output 3 6 2 2 2" xfId="4921" xr:uid="{00000000-0005-0000-0000-00006B110000}"/>
    <cellStyle name="Output 3 6 2 2 3" xfId="5397" xr:uid="{00000000-0005-0000-0000-00006C110000}"/>
    <cellStyle name="Output 3 6 3" xfId="3851" xr:uid="{00000000-0005-0000-0000-00006D110000}"/>
    <cellStyle name="Output 3 6 3 2" xfId="4665" xr:uid="{00000000-0005-0000-0000-00006E110000}"/>
    <cellStyle name="Output 3 6 3 3" xfId="5079" xr:uid="{00000000-0005-0000-0000-00006F110000}"/>
    <cellStyle name="Output 3 7" xfId="3007" xr:uid="{00000000-0005-0000-0000-000070110000}"/>
    <cellStyle name="Output 3 7 2" xfId="3517" xr:uid="{00000000-0005-0000-0000-000071110000}"/>
    <cellStyle name="Output 3 7 2 2" xfId="4174" xr:uid="{00000000-0005-0000-0000-000072110000}"/>
    <cellStyle name="Output 3 7 2 2 2" xfId="4922" xr:uid="{00000000-0005-0000-0000-000073110000}"/>
    <cellStyle name="Output 3 7 2 2 3" xfId="5398" xr:uid="{00000000-0005-0000-0000-000074110000}"/>
    <cellStyle name="Output 3 7 3" xfId="3852" xr:uid="{00000000-0005-0000-0000-000075110000}"/>
    <cellStyle name="Output 3 7 3 2" xfId="4666" xr:uid="{00000000-0005-0000-0000-000076110000}"/>
    <cellStyle name="Output 3 7 3 3" xfId="5080" xr:uid="{00000000-0005-0000-0000-000077110000}"/>
    <cellStyle name="Output 3 8" xfId="3008" xr:uid="{00000000-0005-0000-0000-000078110000}"/>
    <cellStyle name="Output 3 8 2" xfId="3518" xr:uid="{00000000-0005-0000-0000-000079110000}"/>
    <cellStyle name="Output 3 8 2 2" xfId="4175" xr:uid="{00000000-0005-0000-0000-00007A110000}"/>
    <cellStyle name="Output 3 8 2 2 2" xfId="4923" xr:uid="{00000000-0005-0000-0000-00007B110000}"/>
    <cellStyle name="Output 3 8 2 2 3" xfId="5399" xr:uid="{00000000-0005-0000-0000-00007C110000}"/>
    <cellStyle name="Output 3 8 3" xfId="3853" xr:uid="{00000000-0005-0000-0000-00007D110000}"/>
    <cellStyle name="Output 3 8 3 2" xfId="4667" xr:uid="{00000000-0005-0000-0000-00007E110000}"/>
    <cellStyle name="Output 3 8 3 3" xfId="5081" xr:uid="{00000000-0005-0000-0000-00007F110000}"/>
    <cellStyle name="Output 3 9" xfId="3009" xr:uid="{00000000-0005-0000-0000-000080110000}"/>
    <cellStyle name="Output 3 9 2" xfId="3519" xr:uid="{00000000-0005-0000-0000-000081110000}"/>
    <cellStyle name="Output 3 9 2 2" xfId="4176" xr:uid="{00000000-0005-0000-0000-000082110000}"/>
    <cellStyle name="Output 3 9 2 2 2" xfId="4924" xr:uid="{00000000-0005-0000-0000-000083110000}"/>
    <cellStyle name="Output 3 9 2 2 3" xfId="5400" xr:uid="{00000000-0005-0000-0000-000084110000}"/>
    <cellStyle name="Output 3 9 3" xfId="3854" xr:uid="{00000000-0005-0000-0000-000085110000}"/>
    <cellStyle name="Output 3 9 3 2" xfId="4668" xr:uid="{00000000-0005-0000-0000-000086110000}"/>
    <cellStyle name="Output 3 9 3 3" xfId="5082" xr:uid="{00000000-0005-0000-0000-000087110000}"/>
    <cellStyle name="Output 4" xfId="3010" xr:uid="{00000000-0005-0000-0000-000088110000}"/>
    <cellStyle name="Output 4 10" xfId="3011" xr:uid="{00000000-0005-0000-0000-000089110000}"/>
    <cellStyle name="Output 4 10 2" xfId="3521" xr:uid="{00000000-0005-0000-0000-00008A110000}"/>
    <cellStyle name="Output 4 10 2 2" xfId="4178" xr:uid="{00000000-0005-0000-0000-00008B110000}"/>
    <cellStyle name="Output 4 10 2 2 2" xfId="4926" xr:uid="{00000000-0005-0000-0000-00008C110000}"/>
    <cellStyle name="Output 4 10 2 2 3" xfId="5402" xr:uid="{00000000-0005-0000-0000-00008D110000}"/>
    <cellStyle name="Output 4 10 3" xfId="3856" xr:uid="{00000000-0005-0000-0000-00008E110000}"/>
    <cellStyle name="Output 4 10 3 2" xfId="4670" xr:uid="{00000000-0005-0000-0000-00008F110000}"/>
    <cellStyle name="Output 4 10 3 3" xfId="5084" xr:uid="{00000000-0005-0000-0000-000090110000}"/>
    <cellStyle name="Output 4 11" xfId="3012" xr:uid="{00000000-0005-0000-0000-000091110000}"/>
    <cellStyle name="Output 4 11 2" xfId="3522" xr:uid="{00000000-0005-0000-0000-000092110000}"/>
    <cellStyle name="Output 4 11 2 2" xfId="4179" xr:uid="{00000000-0005-0000-0000-000093110000}"/>
    <cellStyle name="Output 4 11 2 2 2" xfId="4927" xr:uid="{00000000-0005-0000-0000-000094110000}"/>
    <cellStyle name="Output 4 11 2 2 3" xfId="5403" xr:uid="{00000000-0005-0000-0000-000095110000}"/>
    <cellStyle name="Output 4 11 3" xfId="3857" xr:uid="{00000000-0005-0000-0000-000096110000}"/>
    <cellStyle name="Output 4 11 3 2" xfId="4671" xr:uid="{00000000-0005-0000-0000-000097110000}"/>
    <cellStyle name="Output 4 11 3 3" xfId="5085" xr:uid="{00000000-0005-0000-0000-000098110000}"/>
    <cellStyle name="Output 4 12" xfId="3520" xr:uid="{00000000-0005-0000-0000-000099110000}"/>
    <cellStyle name="Output 4 12 2" xfId="4177" xr:uid="{00000000-0005-0000-0000-00009A110000}"/>
    <cellStyle name="Output 4 12 2 2" xfId="4925" xr:uid="{00000000-0005-0000-0000-00009B110000}"/>
    <cellStyle name="Output 4 12 2 3" xfId="5401" xr:uid="{00000000-0005-0000-0000-00009C110000}"/>
    <cellStyle name="Output 4 13" xfId="3855" xr:uid="{00000000-0005-0000-0000-00009D110000}"/>
    <cellStyle name="Output 4 13 2" xfId="4669" xr:uid="{00000000-0005-0000-0000-00009E110000}"/>
    <cellStyle name="Output 4 13 3" xfId="5083" xr:uid="{00000000-0005-0000-0000-00009F110000}"/>
    <cellStyle name="Output 4 2" xfId="3013" xr:uid="{00000000-0005-0000-0000-0000A0110000}"/>
    <cellStyle name="Output 4 2 2" xfId="3523" xr:uid="{00000000-0005-0000-0000-0000A1110000}"/>
    <cellStyle name="Output 4 2 2 2" xfId="4180" xr:uid="{00000000-0005-0000-0000-0000A2110000}"/>
    <cellStyle name="Output 4 2 2 2 2" xfId="4928" xr:uid="{00000000-0005-0000-0000-0000A3110000}"/>
    <cellStyle name="Output 4 2 2 2 3" xfId="5404" xr:uid="{00000000-0005-0000-0000-0000A4110000}"/>
    <cellStyle name="Output 4 2 3" xfId="3858" xr:uid="{00000000-0005-0000-0000-0000A5110000}"/>
    <cellStyle name="Output 4 2 3 2" xfId="4672" xr:uid="{00000000-0005-0000-0000-0000A6110000}"/>
    <cellStyle name="Output 4 2 3 3" xfId="5086" xr:uid="{00000000-0005-0000-0000-0000A7110000}"/>
    <cellStyle name="Output 4 3" xfId="3014" xr:uid="{00000000-0005-0000-0000-0000A8110000}"/>
    <cellStyle name="Output 4 3 2" xfId="3524" xr:uid="{00000000-0005-0000-0000-0000A9110000}"/>
    <cellStyle name="Output 4 3 2 2" xfId="4181" xr:uid="{00000000-0005-0000-0000-0000AA110000}"/>
    <cellStyle name="Output 4 3 2 2 2" xfId="4929" xr:uid="{00000000-0005-0000-0000-0000AB110000}"/>
    <cellStyle name="Output 4 3 2 2 3" xfId="5405" xr:uid="{00000000-0005-0000-0000-0000AC110000}"/>
    <cellStyle name="Output 4 3 3" xfId="3859" xr:uid="{00000000-0005-0000-0000-0000AD110000}"/>
    <cellStyle name="Output 4 3 3 2" xfId="4673" xr:uid="{00000000-0005-0000-0000-0000AE110000}"/>
    <cellStyle name="Output 4 3 3 3" xfId="5087" xr:uid="{00000000-0005-0000-0000-0000AF110000}"/>
    <cellStyle name="Output 4 4" xfId="3015" xr:uid="{00000000-0005-0000-0000-0000B0110000}"/>
    <cellStyle name="Output 4 4 2" xfId="3525" xr:uid="{00000000-0005-0000-0000-0000B1110000}"/>
    <cellStyle name="Output 4 4 2 2" xfId="4182" xr:uid="{00000000-0005-0000-0000-0000B2110000}"/>
    <cellStyle name="Output 4 4 2 2 2" xfId="4930" xr:uid="{00000000-0005-0000-0000-0000B3110000}"/>
    <cellStyle name="Output 4 4 2 2 3" xfId="5406" xr:uid="{00000000-0005-0000-0000-0000B4110000}"/>
    <cellStyle name="Output 4 4 3" xfId="3860" xr:uid="{00000000-0005-0000-0000-0000B5110000}"/>
    <cellStyle name="Output 4 4 3 2" xfId="4674" xr:uid="{00000000-0005-0000-0000-0000B6110000}"/>
    <cellStyle name="Output 4 4 3 3" xfId="5088" xr:uid="{00000000-0005-0000-0000-0000B7110000}"/>
    <cellStyle name="Output 4 5" xfId="3016" xr:uid="{00000000-0005-0000-0000-0000B8110000}"/>
    <cellStyle name="Output 4 5 2" xfId="3526" xr:uid="{00000000-0005-0000-0000-0000B9110000}"/>
    <cellStyle name="Output 4 5 2 2" xfId="4183" xr:uid="{00000000-0005-0000-0000-0000BA110000}"/>
    <cellStyle name="Output 4 5 2 2 2" xfId="4931" xr:uid="{00000000-0005-0000-0000-0000BB110000}"/>
    <cellStyle name="Output 4 5 2 2 3" xfId="5407" xr:uid="{00000000-0005-0000-0000-0000BC110000}"/>
    <cellStyle name="Output 4 5 3" xfId="3861" xr:uid="{00000000-0005-0000-0000-0000BD110000}"/>
    <cellStyle name="Output 4 5 3 2" xfId="4675" xr:uid="{00000000-0005-0000-0000-0000BE110000}"/>
    <cellStyle name="Output 4 5 3 3" xfId="5089" xr:uid="{00000000-0005-0000-0000-0000BF110000}"/>
    <cellStyle name="Output 4 6" xfId="3017" xr:uid="{00000000-0005-0000-0000-0000C0110000}"/>
    <cellStyle name="Output 4 6 2" xfId="3527" xr:uid="{00000000-0005-0000-0000-0000C1110000}"/>
    <cellStyle name="Output 4 6 2 2" xfId="4184" xr:uid="{00000000-0005-0000-0000-0000C2110000}"/>
    <cellStyle name="Output 4 6 2 2 2" xfId="4932" xr:uid="{00000000-0005-0000-0000-0000C3110000}"/>
    <cellStyle name="Output 4 6 2 2 3" xfId="5408" xr:uid="{00000000-0005-0000-0000-0000C4110000}"/>
    <cellStyle name="Output 4 6 3" xfId="3862" xr:uid="{00000000-0005-0000-0000-0000C5110000}"/>
    <cellStyle name="Output 4 6 3 2" xfId="4676" xr:uid="{00000000-0005-0000-0000-0000C6110000}"/>
    <cellStyle name="Output 4 6 3 3" xfId="5090" xr:uid="{00000000-0005-0000-0000-0000C7110000}"/>
    <cellStyle name="Output 4 7" xfId="3018" xr:uid="{00000000-0005-0000-0000-0000C8110000}"/>
    <cellStyle name="Output 4 7 2" xfId="3528" xr:uid="{00000000-0005-0000-0000-0000C9110000}"/>
    <cellStyle name="Output 4 7 2 2" xfId="4185" xr:uid="{00000000-0005-0000-0000-0000CA110000}"/>
    <cellStyle name="Output 4 7 2 2 2" xfId="4933" xr:uid="{00000000-0005-0000-0000-0000CB110000}"/>
    <cellStyle name="Output 4 7 2 2 3" xfId="5409" xr:uid="{00000000-0005-0000-0000-0000CC110000}"/>
    <cellStyle name="Output 4 7 3" xfId="3863" xr:uid="{00000000-0005-0000-0000-0000CD110000}"/>
    <cellStyle name="Output 4 7 3 2" xfId="4677" xr:uid="{00000000-0005-0000-0000-0000CE110000}"/>
    <cellStyle name="Output 4 7 3 3" xfId="5091" xr:uid="{00000000-0005-0000-0000-0000CF110000}"/>
    <cellStyle name="Output 4 8" xfId="3019" xr:uid="{00000000-0005-0000-0000-0000D0110000}"/>
    <cellStyle name="Output 4 8 2" xfId="3529" xr:uid="{00000000-0005-0000-0000-0000D1110000}"/>
    <cellStyle name="Output 4 8 2 2" xfId="4186" xr:uid="{00000000-0005-0000-0000-0000D2110000}"/>
    <cellStyle name="Output 4 8 2 2 2" xfId="4934" xr:uid="{00000000-0005-0000-0000-0000D3110000}"/>
    <cellStyle name="Output 4 8 2 2 3" xfId="5410" xr:uid="{00000000-0005-0000-0000-0000D4110000}"/>
    <cellStyle name="Output 4 8 3" xfId="3864" xr:uid="{00000000-0005-0000-0000-0000D5110000}"/>
    <cellStyle name="Output 4 8 3 2" xfId="4678" xr:uid="{00000000-0005-0000-0000-0000D6110000}"/>
    <cellStyle name="Output 4 8 3 3" xfId="5092" xr:uid="{00000000-0005-0000-0000-0000D7110000}"/>
    <cellStyle name="Output 4 9" xfId="3020" xr:uid="{00000000-0005-0000-0000-0000D8110000}"/>
    <cellStyle name="Output 4 9 2" xfId="3530" xr:uid="{00000000-0005-0000-0000-0000D9110000}"/>
    <cellStyle name="Output 4 9 2 2" xfId="4187" xr:uid="{00000000-0005-0000-0000-0000DA110000}"/>
    <cellStyle name="Output 4 9 2 2 2" xfId="4935" xr:uid="{00000000-0005-0000-0000-0000DB110000}"/>
    <cellStyle name="Output 4 9 2 2 3" xfId="5411" xr:uid="{00000000-0005-0000-0000-0000DC110000}"/>
    <cellStyle name="Output 4 9 3" xfId="3865" xr:uid="{00000000-0005-0000-0000-0000DD110000}"/>
    <cellStyle name="Output 4 9 3 2" xfId="4679" xr:uid="{00000000-0005-0000-0000-0000DE110000}"/>
    <cellStyle name="Output 4 9 3 3" xfId="5093" xr:uid="{00000000-0005-0000-0000-0000DF110000}"/>
    <cellStyle name="Output 5" xfId="3021" xr:uid="{00000000-0005-0000-0000-0000E0110000}"/>
    <cellStyle name="Output 5 10" xfId="3022" xr:uid="{00000000-0005-0000-0000-0000E1110000}"/>
    <cellStyle name="Output 5 10 2" xfId="3532" xr:uid="{00000000-0005-0000-0000-0000E2110000}"/>
    <cellStyle name="Output 5 10 2 2" xfId="4189" xr:uid="{00000000-0005-0000-0000-0000E3110000}"/>
    <cellStyle name="Output 5 10 2 2 2" xfId="4937" xr:uid="{00000000-0005-0000-0000-0000E4110000}"/>
    <cellStyle name="Output 5 10 2 2 3" xfId="5413" xr:uid="{00000000-0005-0000-0000-0000E5110000}"/>
    <cellStyle name="Output 5 10 3" xfId="3867" xr:uid="{00000000-0005-0000-0000-0000E6110000}"/>
    <cellStyle name="Output 5 10 3 2" xfId="4681" xr:uid="{00000000-0005-0000-0000-0000E7110000}"/>
    <cellStyle name="Output 5 10 3 3" xfId="5095" xr:uid="{00000000-0005-0000-0000-0000E8110000}"/>
    <cellStyle name="Output 5 11" xfId="3023" xr:uid="{00000000-0005-0000-0000-0000E9110000}"/>
    <cellStyle name="Output 5 11 2" xfId="3533" xr:uid="{00000000-0005-0000-0000-0000EA110000}"/>
    <cellStyle name="Output 5 11 2 2" xfId="4190" xr:uid="{00000000-0005-0000-0000-0000EB110000}"/>
    <cellStyle name="Output 5 11 2 2 2" xfId="4938" xr:uid="{00000000-0005-0000-0000-0000EC110000}"/>
    <cellStyle name="Output 5 11 2 2 3" xfId="5414" xr:uid="{00000000-0005-0000-0000-0000ED110000}"/>
    <cellStyle name="Output 5 11 3" xfId="3868" xr:uid="{00000000-0005-0000-0000-0000EE110000}"/>
    <cellStyle name="Output 5 11 3 2" xfId="4682" xr:uid="{00000000-0005-0000-0000-0000EF110000}"/>
    <cellStyle name="Output 5 11 3 3" xfId="5096" xr:uid="{00000000-0005-0000-0000-0000F0110000}"/>
    <cellStyle name="Output 5 12" xfId="3531" xr:uid="{00000000-0005-0000-0000-0000F1110000}"/>
    <cellStyle name="Output 5 12 2" xfId="4188" xr:uid="{00000000-0005-0000-0000-0000F2110000}"/>
    <cellStyle name="Output 5 12 2 2" xfId="4936" xr:uid="{00000000-0005-0000-0000-0000F3110000}"/>
    <cellStyle name="Output 5 12 2 3" xfId="5412" xr:uid="{00000000-0005-0000-0000-0000F4110000}"/>
    <cellStyle name="Output 5 13" xfId="3866" xr:uid="{00000000-0005-0000-0000-0000F5110000}"/>
    <cellStyle name="Output 5 13 2" xfId="4680" xr:uid="{00000000-0005-0000-0000-0000F6110000}"/>
    <cellStyle name="Output 5 13 3" xfId="5094" xr:uid="{00000000-0005-0000-0000-0000F7110000}"/>
    <cellStyle name="Output 5 2" xfId="3024" xr:uid="{00000000-0005-0000-0000-0000F8110000}"/>
    <cellStyle name="Output 5 2 2" xfId="3534" xr:uid="{00000000-0005-0000-0000-0000F9110000}"/>
    <cellStyle name="Output 5 2 2 2" xfId="4191" xr:uid="{00000000-0005-0000-0000-0000FA110000}"/>
    <cellStyle name="Output 5 2 2 2 2" xfId="4939" xr:uid="{00000000-0005-0000-0000-0000FB110000}"/>
    <cellStyle name="Output 5 2 2 2 3" xfId="5415" xr:uid="{00000000-0005-0000-0000-0000FC110000}"/>
    <cellStyle name="Output 5 2 3" xfId="3869" xr:uid="{00000000-0005-0000-0000-0000FD110000}"/>
    <cellStyle name="Output 5 2 3 2" xfId="4683" xr:uid="{00000000-0005-0000-0000-0000FE110000}"/>
    <cellStyle name="Output 5 2 3 3" xfId="5097" xr:uid="{00000000-0005-0000-0000-0000FF110000}"/>
    <cellStyle name="Output 5 3" xfId="3025" xr:uid="{00000000-0005-0000-0000-000000120000}"/>
    <cellStyle name="Output 5 3 2" xfId="3535" xr:uid="{00000000-0005-0000-0000-000001120000}"/>
    <cellStyle name="Output 5 3 2 2" xfId="4192" xr:uid="{00000000-0005-0000-0000-000002120000}"/>
    <cellStyle name="Output 5 3 2 2 2" xfId="4940" xr:uid="{00000000-0005-0000-0000-000003120000}"/>
    <cellStyle name="Output 5 3 2 2 3" xfId="5416" xr:uid="{00000000-0005-0000-0000-000004120000}"/>
    <cellStyle name="Output 5 3 3" xfId="3870" xr:uid="{00000000-0005-0000-0000-000005120000}"/>
    <cellStyle name="Output 5 3 3 2" xfId="4684" xr:uid="{00000000-0005-0000-0000-000006120000}"/>
    <cellStyle name="Output 5 3 3 3" xfId="5098" xr:uid="{00000000-0005-0000-0000-000007120000}"/>
    <cellStyle name="Output 5 4" xfId="3026" xr:uid="{00000000-0005-0000-0000-000008120000}"/>
    <cellStyle name="Output 5 4 2" xfId="3536" xr:uid="{00000000-0005-0000-0000-000009120000}"/>
    <cellStyle name="Output 5 4 2 2" xfId="4193" xr:uid="{00000000-0005-0000-0000-00000A120000}"/>
    <cellStyle name="Output 5 4 2 2 2" xfId="4941" xr:uid="{00000000-0005-0000-0000-00000B120000}"/>
    <cellStyle name="Output 5 4 2 2 3" xfId="5417" xr:uid="{00000000-0005-0000-0000-00000C120000}"/>
    <cellStyle name="Output 5 4 3" xfId="3871" xr:uid="{00000000-0005-0000-0000-00000D120000}"/>
    <cellStyle name="Output 5 4 3 2" xfId="4685" xr:uid="{00000000-0005-0000-0000-00000E120000}"/>
    <cellStyle name="Output 5 4 3 3" xfId="5099" xr:uid="{00000000-0005-0000-0000-00000F120000}"/>
    <cellStyle name="Output 5 5" xfId="3027" xr:uid="{00000000-0005-0000-0000-000010120000}"/>
    <cellStyle name="Output 5 5 2" xfId="3537" xr:uid="{00000000-0005-0000-0000-000011120000}"/>
    <cellStyle name="Output 5 5 2 2" xfId="4194" xr:uid="{00000000-0005-0000-0000-000012120000}"/>
    <cellStyle name="Output 5 5 2 2 2" xfId="4942" xr:uid="{00000000-0005-0000-0000-000013120000}"/>
    <cellStyle name="Output 5 5 2 2 3" xfId="5418" xr:uid="{00000000-0005-0000-0000-000014120000}"/>
    <cellStyle name="Output 5 5 3" xfId="3872" xr:uid="{00000000-0005-0000-0000-000015120000}"/>
    <cellStyle name="Output 5 5 3 2" xfId="4686" xr:uid="{00000000-0005-0000-0000-000016120000}"/>
    <cellStyle name="Output 5 5 3 3" xfId="5100" xr:uid="{00000000-0005-0000-0000-000017120000}"/>
    <cellStyle name="Output 5 6" xfId="3028" xr:uid="{00000000-0005-0000-0000-000018120000}"/>
    <cellStyle name="Output 5 6 2" xfId="3538" xr:uid="{00000000-0005-0000-0000-000019120000}"/>
    <cellStyle name="Output 5 6 2 2" xfId="4195" xr:uid="{00000000-0005-0000-0000-00001A120000}"/>
    <cellStyle name="Output 5 6 2 2 2" xfId="4943" xr:uid="{00000000-0005-0000-0000-00001B120000}"/>
    <cellStyle name="Output 5 6 2 2 3" xfId="5419" xr:uid="{00000000-0005-0000-0000-00001C120000}"/>
    <cellStyle name="Output 5 6 3" xfId="3873" xr:uid="{00000000-0005-0000-0000-00001D120000}"/>
    <cellStyle name="Output 5 6 3 2" xfId="4687" xr:uid="{00000000-0005-0000-0000-00001E120000}"/>
    <cellStyle name="Output 5 6 3 3" xfId="5101" xr:uid="{00000000-0005-0000-0000-00001F120000}"/>
    <cellStyle name="Output 5 7" xfId="3029" xr:uid="{00000000-0005-0000-0000-000020120000}"/>
    <cellStyle name="Output 5 7 2" xfId="3539" xr:uid="{00000000-0005-0000-0000-000021120000}"/>
    <cellStyle name="Output 5 7 2 2" xfId="4196" xr:uid="{00000000-0005-0000-0000-000022120000}"/>
    <cellStyle name="Output 5 7 2 2 2" xfId="4944" xr:uid="{00000000-0005-0000-0000-000023120000}"/>
    <cellStyle name="Output 5 7 2 2 3" xfId="5420" xr:uid="{00000000-0005-0000-0000-000024120000}"/>
    <cellStyle name="Output 5 7 3" xfId="3874" xr:uid="{00000000-0005-0000-0000-000025120000}"/>
    <cellStyle name="Output 5 7 3 2" xfId="4688" xr:uid="{00000000-0005-0000-0000-000026120000}"/>
    <cellStyle name="Output 5 7 3 3" xfId="5102" xr:uid="{00000000-0005-0000-0000-000027120000}"/>
    <cellStyle name="Output 5 8" xfId="3030" xr:uid="{00000000-0005-0000-0000-000028120000}"/>
    <cellStyle name="Output 5 8 2" xfId="3540" xr:uid="{00000000-0005-0000-0000-000029120000}"/>
    <cellStyle name="Output 5 8 2 2" xfId="4197" xr:uid="{00000000-0005-0000-0000-00002A120000}"/>
    <cellStyle name="Output 5 8 2 2 2" xfId="4945" xr:uid="{00000000-0005-0000-0000-00002B120000}"/>
    <cellStyle name="Output 5 8 2 2 3" xfId="5421" xr:uid="{00000000-0005-0000-0000-00002C120000}"/>
    <cellStyle name="Output 5 8 3" xfId="3875" xr:uid="{00000000-0005-0000-0000-00002D120000}"/>
    <cellStyle name="Output 5 8 3 2" xfId="4689" xr:uid="{00000000-0005-0000-0000-00002E120000}"/>
    <cellStyle name="Output 5 8 3 3" xfId="5103" xr:uid="{00000000-0005-0000-0000-00002F120000}"/>
    <cellStyle name="Output 5 9" xfId="3031" xr:uid="{00000000-0005-0000-0000-000030120000}"/>
    <cellStyle name="Output 5 9 2" xfId="3541" xr:uid="{00000000-0005-0000-0000-000031120000}"/>
    <cellStyle name="Output 5 9 2 2" xfId="4198" xr:uid="{00000000-0005-0000-0000-000032120000}"/>
    <cellStyle name="Output 5 9 2 2 2" xfId="4946" xr:uid="{00000000-0005-0000-0000-000033120000}"/>
    <cellStyle name="Output 5 9 2 2 3" xfId="5422" xr:uid="{00000000-0005-0000-0000-000034120000}"/>
    <cellStyle name="Output 5 9 3" xfId="3876" xr:uid="{00000000-0005-0000-0000-000035120000}"/>
    <cellStyle name="Output 5 9 3 2" xfId="4690" xr:uid="{00000000-0005-0000-0000-000036120000}"/>
    <cellStyle name="Output 5 9 3 3" xfId="5104" xr:uid="{00000000-0005-0000-0000-000037120000}"/>
    <cellStyle name="Output 6" xfId="3032" xr:uid="{00000000-0005-0000-0000-000038120000}"/>
    <cellStyle name="Output 6 10" xfId="3033" xr:uid="{00000000-0005-0000-0000-000039120000}"/>
    <cellStyle name="Output 6 10 2" xfId="3543" xr:uid="{00000000-0005-0000-0000-00003A120000}"/>
    <cellStyle name="Output 6 10 2 2" xfId="4200" xr:uid="{00000000-0005-0000-0000-00003B120000}"/>
    <cellStyle name="Output 6 10 2 2 2" xfId="4948" xr:uid="{00000000-0005-0000-0000-00003C120000}"/>
    <cellStyle name="Output 6 10 2 2 3" xfId="5424" xr:uid="{00000000-0005-0000-0000-00003D120000}"/>
    <cellStyle name="Output 6 10 3" xfId="3878" xr:uid="{00000000-0005-0000-0000-00003E120000}"/>
    <cellStyle name="Output 6 10 3 2" xfId="4692" xr:uid="{00000000-0005-0000-0000-00003F120000}"/>
    <cellStyle name="Output 6 10 3 3" xfId="5106" xr:uid="{00000000-0005-0000-0000-000040120000}"/>
    <cellStyle name="Output 6 11" xfId="3034" xr:uid="{00000000-0005-0000-0000-000041120000}"/>
    <cellStyle name="Output 6 11 2" xfId="3544" xr:uid="{00000000-0005-0000-0000-000042120000}"/>
    <cellStyle name="Output 6 11 2 2" xfId="4201" xr:uid="{00000000-0005-0000-0000-000043120000}"/>
    <cellStyle name="Output 6 11 2 2 2" xfId="4949" xr:uid="{00000000-0005-0000-0000-000044120000}"/>
    <cellStyle name="Output 6 11 2 2 3" xfId="5425" xr:uid="{00000000-0005-0000-0000-000045120000}"/>
    <cellStyle name="Output 6 11 3" xfId="3879" xr:uid="{00000000-0005-0000-0000-000046120000}"/>
    <cellStyle name="Output 6 11 3 2" xfId="4693" xr:uid="{00000000-0005-0000-0000-000047120000}"/>
    <cellStyle name="Output 6 11 3 3" xfId="5107" xr:uid="{00000000-0005-0000-0000-000048120000}"/>
    <cellStyle name="Output 6 12" xfId="3542" xr:uid="{00000000-0005-0000-0000-000049120000}"/>
    <cellStyle name="Output 6 12 2" xfId="4199" xr:uid="{00000000-0005-0000-0000-00004A120000}"/>
    <cellStyle name="Output 6 12 2 2" xfId="4947" xr:uid="{00000000-0005-0000-0000-00004B120000}"/>
    <cellStyle name="Output 6 12 2 3" xfId="5423" xr:uid="{00000000-0005-0000-0000-00004C120000}"/>
    <cellStyle name="Output 6 13" xfId="3877" xr:uid="{00000000-0005-0000-0000-00004D120000}"/>
    <cellStyle name="Output 6 13 2" xfId="4691" xr:uid="{00000000-0005-0000-0000-00004E120000}"/>
    <cellStyle name="Output 6 13 3" xfId="5105" xr:uid="{00000000-0005-0000-0000-00004F120000}"/>
    <cellStyle name="Output 6 2" xfId="3035" xr:uid="{00000000-0005-0000-0000-000050120000}"/>
    <cellStyle name="Output 6 2 2" xfId="3545" xr:uid="{00000000-0005-0000-0000-000051120000}"/>
    <cellStyle name="Output 6 2 2 2" xfId="4202" xr:uid="{00000000-0005-0000-0000-000052120000}"/>
    <cellStyle name="Output 6 2 2 2 2" xfId="4950" xr:uid="{00000000-0005-0000-0000-000053120000}"/>
    <cellStyle name="Output 6 2 2 2 3" xfId="5426" xr:uid="{00000000-0005-0000-0000-000054120000}"/>
    <cellStyle name="Output 6 2 3" xfId="3880" xr:uid="{00000000-0005-0000-0000-000055120000}"/>
    <cellStyle name="Output 6 2 3 2" xfId="4694" xr:uid="{00000000-0005-0000-0000-000056120000}"/>
    <cellStyle name="Output 6 2 3 3" xfId="5108" xr:uid="{00000000-0005-0000-0000-000057120000}"/>
    <cellStyle name="Output 6 3" xfId="3036" xr:uid="{00000000-0005-0000-0000-000058120000}"/>
    <cellStyle name="Output 6 3 2" xfId="3546" xr:uid="{00000000-0005-0000-0000-000059120000}"/>
    <cellStyle name="Output 6 3 2 2" xfId="4203" xr:uid="{00000000-0005-0000-0000-00005A120000}"/>
    <cellStyle name="Output 6 3 2 2 2" xfId="4951" xr:uid="{00000000-0005-0000-0000-00005B120000}"/>
    <cellStyle name="Output 6 3 2 2 3" xfId="5427" xr:uid="{00000000-0005-0000-0000-00005C120000}"/>
    <cellStyle name="Output 6 3 3" xfId="3881" xr:uid="{00000000-0005-0000-0000-00005D120000}"/>
    <cellStyle name="Output 6 3 3 2" xfId="4695" xr:uid="{00000000-0005-0000-0000-00005E120000}"/>
    <cellStyle name="Output 6 3 3 3" xfId="5109" xr:uid="{00000000-0005-0000-0000-00005F120000}"/>
    <cellStyle name="Output 6 4" xfId="3037" xr:uid="{00000000-0005-0000-0000-000060120000}"/>
    <cellStyle name="Output 6 4 2" xfId="3547" xr:uid="{00000000-0005-0000-0000-000061120000}"/>
    <cellStyle name="Output 6 4 2 2" xfId="4204" xr:uid="{00000000-0005-0000-0000-000062120000}"/>
    <cellStyle name="Output 6 4 2 2 2" xfId="4952" xr:uid="{00000000-0005-0000-0000-000063120000}"/>
    <cellStyle name="Output 6 4 2 2 3" xfId="5428" xr:uid="{00000000-0005-0000-0000-000064120000}"/>
    <cellStyle name="Output 6 4 3" xfId="3882" xr:uid="{00000000-0005-0000-0000-000065120000}"/>
    <cellStyle name="Output 6 4 3 2" xfId="4696" xr:uid="{00000000-0005-0000-0000-000066120000}"/>
    <cellStyle name="Output 6 4 3 3" xfId="5110" xr:uid="{00000000-0005-0000-0000-000067120000}"/>
    <cellStyle name="Output 6 5" xfId="3038" xr:uid="{00000000-0005-0000-0000-000068120000}"/>
    <cellStyle name="Output 6 5 2" xfId="3548" xr:uid="{00000000-0005-0000-0000-000069120000}"/>
    <cellStyle name="Output 6 5 2 2" xfId="4205" xr:uid="{00000000-0005-0000-0000-00006A120000}"/>
    <cellStyle name="Output 6 5 2 2 2" xfId="4953" xr:uid="{00000000-0005-0000-0000-00006B120000}"/>
    <cellStyle name="Output 6 5 2 2 3" xfId="5429" xr:uid="{00000000-0005-0000-0000-00006C120000}"/>
    <cellStyle name="Output 6 5 3" xfId="3883" xr:uid="{00000000-0005-0000-0000-00006D120000}"/>
    <cellStyle name="Output 6 5 3 2" xfId="4697" xr:uid="{00000000-0005-0000-0000-00006E120000}"/>
    <cellStyle name="Output 6 5 3 3" xfId="5111" xr:uid="{00000000-0005-0000-0000-00006F120000}"/>
    <cellStyle name="Output 6 6" xfId="3039" xr:uid="{00000000-0005-0000-0000-000070120000}"/>
    <cellStyle name="Output 6 6 2" xfId="3549" xr:uid="{00000000-0005-0000-0000-000071120000}"/>
    <cellStyle name="Output 6 6 2 2" xfId="4206" xr:uid="{00000000-0005-0000-0000-000072120000}"/>
    <cellStyle name="Output 6 6 2 2 2" xfId="4954" xr:uid="{00000000-0005-0000-0000-000073120000}"/>
    <cellStyle name="Output 6 6 2 2 3" xfId="5430" xr:uid="{00000000-0005-0000-0000-000074120000}"/>
    <cellStyle name="Output 6 6 3" xfId="3884" xr:uid="{00000000-0005-0000-0000-000075120000}"/>
    <cellStyle name="Output 6 6 3 2" xfId="4698" xr:uid="{00000000-0005-0000-0000-000076120000}"/>
    <cellStyle name="Output 6 6 3 3" xfId="5112" xr:uid="{00000000-0005-0000-0000-000077120000}"/>
    <cellStyle name="Output 6 7" xfId="3040" xr:uid="{00000000-0005-0000-0000-000078120000}"/>
    <cellStyle name="Output 6 7 2" xfId="3550" xr:uid="{00000000-0005-0000-0000-000079120000}"/>
    <cellStyle name="Output 6 7 2 2" xfId="4207" xr:uid="{00000000-0005-0000-0000-00007A120000}"/>
    <cellStyle name="Output 6 7 2 2 2" xfId="4955" xr:uid="{00000000-0005-0000-0000-00007B120000}"/>
    <cellStyle name="Output 6 7 2 2 3" xfId="5431" xr:uid="{00000000-0005-0000-0000-00007C120000}"/>
    <cellStyle name="Output 6 7 3" xfId="3885" xr:uid="{00000000-0005-0000-0000-00007D120000}"/>
    <cellStyle name="Output 6 7 3 2" xfId="4699" xr:uid="{00000000-0005-0000-0000-00007E120000}"/>
    <cellStyle name="Output 6 7 3 3" xfId="5113" xr:uid="{00000000-0005-0000-0000-00007F120000}"/>
    <cellStyle name="Output 6 8" xfId="3041" xr:uid="{00000000-0005-0000-0000-000080120000}"/>
    <cellStyle name="Output 6 8 2" xfId="3551" xr:uid="{00000000-0005-0000-0000-000081120000}"/>
    <cellStyle name="Output 6 8 2 2" xfId="4208" xr:uid="{00000000-0005-0000-0000-000082120000}"/>
    <cellStyle name="Output 6 8 2 2 2" xfId="4956" xr:uid="{00000000-0005-0000-0000-000083120000}"/>
    <cellStyle name="Output 6 8 2 2 3" xfId="5432" xr:uid="{00000000-0005-0000-0000-000084120000}"/>
    <cellStyle name="Output 6 8 3" xfId="3886" xr:uid="{00000000-0005-0000-0000-000085120000}"/>
    <cellStyle name="Output 6 8 3 2" xfId="4700" xr:uid="{00000000-0005-0000-0000-000086120000}"/>
    <cellStyle name="Output 6 8 3 3" xfId="5114" xr:uid="{00000000-0005-0000-0000-000087120000}"/>
    <cellStyle name="Output 6 9" xfId="3042" xr:uid="{00000000-0005-0000-0000-000088120000}"/>
    <cellStyle name="Output 6 9 2" xfId="3552" xr:uid="{00000000-0005-0000-0000-000089120000}"/>
    <cellStyle name="Output 6 9 2 2" xfId="4209" xr:uid="{00000000-0005-0000-0000-00008A120000}"/>
    <cellStyle name="Output 6 9 2 2 2" xfId="4957" xr:uid="{00000000-0005-0000-0000-00008B120000}"/>
    <cellStyle name="Output 6 9 2 2 3" xfId="5433" xr:uid="{00000000-0005-0000-0000-00008C120000}"/>
    <cellStyle name="Output 6 9 3" xfId="3887" xr:uid="{00000000-0005-0000-0000-00008D120000}"/>
    <cellStyle name="Output 6 9 3 2" xfId="4701" xr:uid="{00000000-0005-0000-0000-00008E120000}"/>
    <cellStyle name="Output 6 9 3 3" xfId="5115" xr:uid="{00000000-0005-0000-0000-00008F120000}"/>
    <cellStyle name="Output 7" xfId="3043" xr:uid="{00000000-0005-0000-0000-000090120000}"/>
    <cellStyle name="Output 7 2" xfId="3553" xr:uid="{00000000-0005-0000-0000-000091120000}"/>
    <cellStyle name="Output 7 2 2" xfId="4210" xr:uid="{00000000-0005-0000-0000-000092120000}"/>
    <cellStyle name="Output 7 2 2 2" xfId="4958" xr:uid="{00000000-0005-0000-0000-000093120000}"/>
    <cellStyle name="Output 7 2 2 3" xfId="5434" xr:uid="{00000000-0005-0000-0000-000094120000}"/>
    <cellStyle name="Output 7 3" xfId="3888" xr:uid="{00000000-0005-0000-0000-000095120000}"/>
    <cellStyle name="Output 7 3 2" xfId="4702" xr:uid="{00000000-0005-0000-0000-000096120000}"/>
    <cellStyle name="Output 7 3 3" xfId="5116" xr:uid="{00000000-0005-0000-0000-000097120000}"/>
    <cellStyle name="Output 8" xfId="3044" xr:uid="{00000000-0005-0000-0000-000098120000}"/>
    <cellStyle name="Output 8 2" xfId="3554" xr:uid="{00000000-0005-0000-0000-000099120000}"/>
    <cellStyle name="Output 8 2 2" xfId="4211" xr:uid="{00000000-0005-0000-0000-00009A120000}"/>
    <cellStyle name="Output 8 2 2 2" xfId="4959" xr:uid="{00000000-0005-0000-0000-00009B120000}"/>
    <cellStyle name="Output 8 2 2 3" xfId="5435" xr:uid="{00000000-0005-0000-0000-00009C120000}"/>
    <cellStyle name="Output 8 3" xfId="3889" xr:uid="{00000000-0005-0000-0000-00009D120000}"/>
    <cellStyle name="Output 8 3 2" xfId="4703" xr:uid="{00000000-0005-0000-0000-00009E120000}"/>
    <cellStyle name="Output 8 3 3" xfId="5117" xr:uid="{00000000-0005-0000-0000-00009F120000}"/>
    <cellStyle name="Output 9" xfId="3045" xr:uid="{00000000-0005-0000-0000-0000A0120000}"/>
    <cellStyle name="Output 9 2" xfId="3555" xr:uid="{00000000-0005-0000-0000-0000A1120000}"/>
    <cellStyle name="Output 9 2 2" xfId="4212" xr:uid="{00000000-0005-0000-0000-0000A2120000}"/>
    <cellStyle name="Output 9 2 2 2" xfId="4960" xr:uid="{00000000-0005-0000-0000-0000A3120000}"/>
    <cellStyle name="Output 9 2 2 3" xfId="5436" xr:uid="{00000000-0005-0000-0000-0000A4120000}"/>
    <cellStyle name="Output 9 3" xfId="3890" xr:uid="{00000000-0005-0000-0000-0000A5120000}"/>
    <cellStyle name="Output 9 3 2" xfId="4704" xr:uid="{00000000-0005-0000-0000-0000A6120000}"/>
    <cellStyle name="Output 9 3 3" xfId="5118" xr:uid="{00000000-0005-0000-0000-0000A7120000}"/>
    <cellStyle name="Percent" xfId="1" builtinId="5"/>
    <cellStyle name="Percent 2" xfId="7" xr:uid="{00000000-0005-0000-0000-0000A9120000}"/>
    <cellStyle name="Percent 2 2" xfId="3046" xr:uid="{00000000-0005-0000-0000-0000AA120000}"/>
    <cellStyle name="Percent 2 3" xfId="3047" xr:uid="{00000000-0005-0000-0000-0000AB120000}"/>
    <cellStyle name="Percent 2 4" xfId="3048" xr:uid="{00000000-0005-0000-0000-0000AC120000}"/>
    <cellStyle name="Percent 2 4 2" xfId="3556" xr:uid="{00000000-0005-0000-0000-0000AD120000}"/>
    <cellStyle name="Percent 2 5" xfId="3265" xr:uid="{00000000-0005-0000-0000-0000AE120000}"/>
    <cellStyle name="Percent 3" xfId="3049" xr:uid="{00000000-0005-0000-0000-0000AF120000}"/>
    <cellStyle name="Percent 3 2" xfId="3050" xr:uid="{00000000-0005-0000-0000-0000B0120000}"/>
    <cellStyle name="Percent 4" xfId="3051" xr:uid="{00000000-0005-0000-0000-0000B1120000}"/>
    <cellStyle name="Percent 5" xfId="3269" xr:uid="{00000000-0005-0000-0000-0000B2120000}"/>
    <cellStyle name="Percent 6" xfId="3279" xr:uid="{00000000-0005-0000-0000-0000B3120000}"/>
    <cellStyle name="Pilkku_Layo9704" xfId="3052" xr:uid="{00000000-0005-0000-0000-0000B4120000}"/>
    <cellStyle name="Pyör. luku_Layo9704" xfId="3053" xr:uid="{00000000-0005-0000-0000-0000B5120000}"/>
    <cellStyle name="Pyör. valuutta_Layo9704" xfId="3054" xr:uid="{00000000-0005-0000-0000-0000B6120000}"/>
    <cellStyle name="Rossz" xfId="52" xr:uid="{00000000-0005-0000-0000-0000B7120000}"/>
    <cellStyle name="Semleges" xfId="53" xr:uid="{00000000-0005-0000-0000-0000B8120000}"/>
    <cellStyle name="Sheet Title" xfId="3637" xr:uid="{00000000-0005-0000-0000-0000B9120000}"/>
    <cellStyle name="source" xfId="3255" xr:uid="{00000000-0005-0000-0000-0000BA120000}"/>
    <cellStyle name="Standard_M_ELE_OU_Primary" xfId="3055" xr:uid="{00000000-0005-0000-0000-0000BB120000}"/>
    <cellStyle name="Style 21" xfId="3056" xr:uid="{00000000-0005-0000-0000-0000BC120000}"/>
    <cellStyle name="Style 21 2" xfId="3057" xr:uid="{00000000-0005-0000-0000-0000BD120000}"/>
    <cellStyle name="Style 21 2 2" xfId="3558" xr:uid="{00000000-0005-0000-0000-0000BE120000}"/>
    <cellStyle name="Style 21 2 2 2" xfId="4214" xr:uid="{00000000-0005-0000-0000-0000BF120000}"/>
    <cellStyle name="Style 21 2 2 2 2" xfId="4962" xr:uid="{00000000-0005-0000-0000-0000C0120000}"/>
    <cellStyle name="Style 21 2 2 2 3" xfId="5438" xr:uid="{00000000-0005-0000-0000-0000C1120000}"/>
    <cellStyle name="Style 21 2 3" xfId="3624" xr:uid="{00000000-0005-0000-0000-0000C2120000}"/>
    <cellStyle name="Style 21 2 3 2" xfId="4280" xr:uid="{00000000-0005-0000-0000-0000C3120000}"/>
    <cellStyle name="Style 21 2 3 2 2" xfId="5028" xr:uid="{00000000-0005-0000-0000-0000C4120000}"/>
    <cellStyle name="Style 21 2 3 2 3" xfId="5504" xr:uid="{00000000-0005-0000-0000-0000C5120000}"/>
    <cellStyle name="Style 21 2 4" xfId="3892" xr:uid="{00000000-0005-0000-0000-0000C6120000}"/>
    <cellStyle name="Style 21 2 4 2" xfId="4706" xr:uid="{00000000-0005-0000-0000-0000C7120000}"/>
    <cellStyle name="Style 21 2 4 3" xfId="5120" xr:uid="{00000000-0005-0000-0000-0000C8120000}"/>
    <cellStyle name="Style 21 3" xfId="3557" xr:uid="{00000000-0005-0000-0000-0000C9120000}"/>
    <cellStyle name="Style 21 3 2" xfId="4213" xr:uid="{00000000-0005-0000-0000-0000CA120000}"/>
    <cellStyle name="Style 21 3 2 2" xfId="4961" xr:uid="{00000000-0005-0000-0000-0000CB120000}"/>
    <cellStyle name="Style 21 3 2 3" xfId="5437" xr:uid="{00000000-0005-0000-0000-0000CC120000}"/>
    <cellStyle name="Style 21 4" xfId="3623" xr:uid="{00000000-0005-0000-0000-0000CD120000}"/>
    <cellStyle name="Style 21 4 2" xfId="4279" xr:uid="{00000000-0005-0000-0000-0000CE120000}"/>
    <cellStyle name="Style 21 4 2 2" xfId="5027" xr:uid="{00000000-0005-0000-0000-0000CF120000}"/>
    <cellStyle name="Style 21 4 2 3" xfId="5503" xr:uid="{00000000-0005-0000-0000-0000D0120000}"/>
    <cellStyle name="Style 21 5" xfId="3891" xr:uid="{00000000-0005-0000-0000-0000D1120000}"/>
    <cellStyle name="Style 21 5 2" xfId="4705" xr:uid="{00000000-0005-0000-0000-0000D2120000}"/>
    <cellStyle name="Style 21 5 3" xfId="5119" xr:uid="{00000000-0005-0000-0000-0000D3120000}"/>
    <cellStyle name="Style 22" xfId="3058" xr:uid="{00000000-0005-0000-0000-0000D4120000}"/>
    <cellStyle name="Style 22 2" xfId="3559" xr:uid="{00000000-0005-0000-0000-0000D5120000}"/>
    <cellStyle name="Style 22 2 2" xfId="4215" xr:uid="{00000000-0005-0000-0000-0000D6120000}"/>
    <cellStyle name="Style 22 2 2 2" xfId="4963" xr:uid="{00000000-0005-0000-0000-0000D7120000}"/>
    <cellStyle name="Style 22 2 2 3" xfId="5439" xr:uid="{00000000-0005-0000-0000-0000D8120000}"/>
    <cellStyle name="Style 22 3" xfId="3625" xr:uid="{00000000-0005-0000-0000-0000D9120000}"/>
    <cellStyle name="Style 22 3 2" xfId="4281" xr:uid="{00000000-0005-0000-0000-0000DA120000}"/>
    <cellStyle name="Style 22 3 2 2" xfId="5029" xr:uid="{00000000-0005-0000-0000-0000DB120000}"/>
    <cellStyle name="Style 22 3 2 3" xfId="5505" xr:uid="{00000000-0005-0000-0000-0000DC120000}"/>
    <cellStyle name="Style 22 4" xfId="3893" xr:uid="{00000000-0005-0000-0000-0000DD120000}"/>
    <cellStyle name="Style 22 4 2" xfId="4707" xr:uid="{00000000-0005-0000-0000-0000DE120000}"/>
    <cellStyle name="Style 22 4 3" xfId="5121" xr:uid="{00000000-0005-0000-0000-0000DF120000}"/>
    <cellStyle name="Style 23" xfId="3059" xr:uid="{00000000-0005-0000-0000-0000E0120000}"/>
    <cellStyle name="Style 24" xfId="3060" xr:uid="{00000000-0005-0000-0000-0000E1120000}"/>
    <cellStyle name="Style 24 2" xfId="3560" xr:uid="{00000000-0005-0000-0000-0000E2120000}"/>
    <cellStyle name="Style 24 2 2" xfId="4216" xr:uid="{00000000-0005-0000-0000-0000E3120000}"/>
    <cellStyle name="Style 24 2 2 2" xfId="4964" xr:uid="{00000000-0005-0000-0000-0000E4120000}"/>
    <cellStyle name="Style 24 2 2 3" xfId="5440" xr:uid="{00000000-0005-0000-0000-0000E5120000}"/>
    <cellStyle name="Style 24 3" xfId="3626" xr:uid="{00000000-0005-0000-0000-0000E6120000}"/>
    <cellStyle name="Style 24 3 2" xfId="4282" xr:uid="{00000000-0005-0000-0000-0000E7120000}"/>
    <cellStyle name="Style 24 3 2 2" xfId="5030" xr:uid="{00000000-0005-0000-0000-0000E8120000}"/>
    <cellStyle name="Style 24 3 2 3" xfId="5506" xr:uid="{00000000-0005-0000-0000-0000E9120000}"/>
    <cellStyle name="Style 24 4" xfId="3894" xr:uid="{00000000-0005-0000-0000-0000EA120000}"/>
    <cellStyle name="Style 24 4 2" xfId="4708" xr:uid="{00000000-0005-0000-0000-0000EB120000}"/>
    <cellStyle name="Style 24 4 3" xfId="5122" xr:uid="{00000000-0005-0000-0000-0000EC120000}"/>
    <cellStyle name="Style 25" xfId="3061" xr:uid="{00000000-0005-0000-0000-0000ED120000}"/>
    <cellStyle name="Style 25 2" xfId="3062" xr:uid="{00000000-0005-0000-0000-0000EE120000}"/>
    <cellStyle name="Style 25 2 2" xfId="3562" xr:uid="{00000000-0005-0000-0000-0000EF120000}"/>
    <cellStyle name="Style 25 2 2 2" xfId="4218" xr:uid="{00000000-0005-0000-0000-0000F0120000}"/>
    <cellStyle name="Style 25 2 2 2 2" xfId="4966" xr:uid="{00000000-0005-0000-0000-0000F1120000}"/>
    <cellStyle name="Style 25 2 2 2 3" xfId="5442" xr:uid="{00000000-0005-0000-0000-0000F2120000}"/>
    <cellStyle name="Style 25 2 3" xfId="3628" xr:uid="{00000000-0005-0000-0000-0000F3120000}"/>
    <cellStyle name="Style 25 2 3 2" xfId="4284" xr:uid="{00000000-0005-0000-0000-0000F4120000}"/>
    <cellStyle name="Style 25 2 3 2 2" xfId="5032" xr:uid="{00000000-0005-0000-0000-0000F5120000}"/>
    <cellStyle name="Style 25 2 3 2 3" xfId="5508" xr:uid="{00000000-0005-0000-0000-0000F6120000}"/>
    <cellStyle name="Style 25 2 4" xfId="3896" xr:uid="{00000000-0005-0000-0000-0000F7120000}"/>
    <cellStyle name="Style 25 2 4 2" xfId="4710" xr:uid="{00000000-0005-0000-0000-0000F8120000}"/>
    <cellStyle name="Style 25 2 4 3" xfId="5124" xr:uid="{00000000-0005-0000-0000-0000F9120000}"/>
    <cellStyle name="Style 25 3" xfId="3561" xr:uid="{00000000-0005-0000-0000-0000FA120000}"/>
    <cellStyle name="Style 25 3 2" xfId="4217" xr:uid="{00000000-0005-0000-0000-0000FB120000}"/>
    <cellStyle name="Style 25 3 2 2" xfId="4965" xr:uid="{00000000-0005-0000-0000-0000FC120000}"/>
    <cellStyle name="Style 25 3 2 3" xfId="5441" xr:uid="{00000000-0005-0000-0000-0000FD120000}"/>
    <cellStyle name="Style 25 4" xfId="3627" xr:uid="{00000000-0005-0000-0000-0000FE120000}"/>
    <cellStyle name="Style 25 4 2" xfId="4283" xr:uid="{00000000-0005-0000-0000-0000FF120000}"/>
    <cellStyle name="Style 25 4 2 2" xfId="5031" xr:uid="{00000000-0005-0000-0000-000000130000}"/>
    <cellStyle name="Style 25 4 2 3" xfId="5507" xr:uid="{00000000-0005-0000-0000-000001130000}"/>
    <cellStyle name="Style 25 5" xfId="3895" xr:uid="{00000000-0005-0000-0000-000002130000}"/>
    <cellStyle name="Style 25 5 2" xfId="4709" xr:uid="{00000000-0005-0000-0000-000003130000}"/>
    <cellStyle name="Style 25 5 3" xfId="5123" xr:uid="{00000000-0005-0000-0000-000004130000}"/>
    <cellStyle name="Style 26" xfId="3063" xr:uid="{00000000-0005-0000-0000-000005130000}"/>
    <cellStyle name="Sub heading - 1" xfId="3638" xr:uid="{00000000-0005-0000-0000-000006130000}"/>
    <cellStyle name="Számítás" xfId="54" xr:uid="{00000000-0005-0000-0000-000007130000}"/>
    <cellStyle name="Számítás 2" xfId="3645" xr:uid="{00000000-0005-0000-0000-000008130000}"/>
    <cellStyle name="Számítás 2 2" xfId="4523" xr:uid="{00000000-0005-0000-0000-000009130000}"/>
    <cellStyle name="Számítás 2 3" xfId="4509" xr:uid="{00000000-0005-0000-0000-00000A130000}"/>
    <cellStyle name="Table" xfId="56" xr:uid="{00000000-0005-0000-0000-00000B130000}"/>
    <cellStyle name="tableau | cellule | normal | decimal 1" xfId="3256" xr:uid="{00000000-0005-0000-0000-00000C130000}"/>
    <cellStyle name="tableau | cellule | normal | decimal 1 2" xfId="3959" xr:uid="{00000000-0005-0000-0000-00000D130000}"/>
    <cellStyle name="tableau | cellule | normal | decimal 1 2 2" xfId="4771" xr:uid="{00000000-0005-0000-0000-00000E130000}"/>
    <cellStyle name="tableau | cellule | normal | decimal 1 2 3" xfId="5186" xr:uid="{00000000-0005-0000-0000-00000F130000}"/>
    <cellStyle name="tableau | cellule | normal | pourcentage | decimal 1" xfId="3257" xr:uid="{00000000-0005-0000-0000-000010130000}"/>
    <cellStyle name="tableau | cellule | normal | pourcentage | decimal 1 2" xfId="3960" xr:uid="{00000000-0005-0000-0000-000011130000}"/>
    <cellStyle name="tableau | cellule | normal | pourcentage | decimal 1 2 2" xfId="4772" xr:uid="{00000000-0005-0000-0000-000012130000}"/>
    <cellStyle name="tableau | cellule | normal | pourcentage | decimal 1 2 3" xfId="5187" xr:uid="{00000000-0005-0000-0000-000013130000}"/>
    <cellStyle name="tableau | cellule | total | decimal 1" xfId="3258" xr:uid="{00000000-0005-0000-0000-000014130000}"/>
    <cellStyle name="tableau | cellule | total | decimal 1 2" xfId="3961" xr:uid="{00000000-0005-0000-0000-000015130000}"/>
    <cellStyle name="tableau | cellule | total | decimal 1 2 2" xfId="4773" xr:uid="{00000000-0005-0000-0000-000016130000}"/>
    <cellStyle name="tableau | cellule | total | decimal 1 2 3" xfId="5188" xr:uid="{00000000-0005-0000-0000-000017130000}"/>
    <cellStyle name="tableau | coin superieur gauche" xfId="3259" xr:uid="{00000000-0005-0000-0000-000018130000}"/>
    <cellStyle name="tableau | coin superieur gauche 2" xfId="3962" xr:uid="{00000000-0005-0000-0000-000019130000}"/>
    <cellStyle name="tableau | coin superieur gauche 2 2" xfId="4774" xr:uid="{00000000-0005-0000-0000-00001A130000}"/>
    <cellStyle name="tableau | coin superieur gauche 2 3" xfId="5189" xr:uid="{00000000-0005-0000-0000-00001B130000}"/>
    <cellStyle name="tableau | entete-colonne | series" xfId="3260" xr:uid="{00000000-0005-0000-0000-00001C130000}"/>
    <cellStyle name="tableau | entete-colonne | series 2" xfId="3963" xr:uid="{00000000-0005-0000-0000-00001D130000}"/>
    <cellStyle name="tableau | entete-colonne | series 2 2" xfId="4775" xr:uid="{00000000-0005-0000-0000-00001E130000}"/>
    <cellStyle name="tableau | entete-colonne | series 2 3" xfId="5190" xr:uid="{00000000-0005-0000-0000-00001F130000}"/>
    <cellStyle name="tableau | entete-ligne | normal" xfId="3261" xr:uid="{00000000-0005-0000-0000-000020130000}"/>
    <cellStyle name="tableau | entete-ligne | normal 2" xfId="3964" xr:uid="{00000000-0005-0000-0000-000021130000}"/>
    <cellStyle name="tableau | entete-ligne | normal 2 2" xfId="4776" xr:uid="{00000000-0005-0000-0000-000022130000}"/>
    <cellStyle name="tableau | entete-ligne | normal 2 3" xfId="5191" xr:uid="{00000000-0005-0000-0000-000023130000}"/>
    <cellStyle name="tableau | entete-ligne | total" xfId="3262" xr:uid="{00000000-0005-0000-0000-000024130000}"/>
    <cellStyle name="tableau | entete-ligne | total 2" xfId="3965" xr:uid="{00000000-0005-0000-0000-000025130000}"/>
    <cellStyle name="tableau | entete-ligne | total 2 2" xfId="4777" xr:uid="{00000000-0005-0000-0000-000026130000}"/>
    <cellStyle name="tableau | entete-ligne | total 2 3" xfId="5192" xr:uid="{00000000-0005-0000-0000-000027130000}"/>
    <cellStyle name="tableau | ligne-titre | niveau1" xfId="3263" xr:uid="{00000000-0005-0000-0000-000028130000}"/>
    <cellStyle name="tableau | ligne-titre | niveau1 2" xfId="3966" xr:uid="{00000000-0005-0000-0000-000029130000}"/>
    <cellStyle name="tableau | ligne-titre | niveau1 2 2" xfId="4778" xr:uid="{00000000-0005-0000-0000-00002A130000}"/>
    <cellStyle name="tableau | ligne-titre | niveau1 2 3" xfId="5193" xr:uid="{00000000-0005-0000-0000-00002B130000}"/>
    <cellStyle name="tableau | ligne-titre | niveau2" xfId="3264" xr:uid="{00000000-0005-0000-0000-00002C130000}"/>
    <cellStyle name="tableau | ligne-titre | niveau2 2" xfId="3967" xr:uid="{00000000-0005-0000-0000-00002D130000}"/>
    <cellStyle name="tableau | ligne-titre | niveau2 2 2" xfId="4779" xr:uid="{00000000-0005-0000-0000-00002E130000}"/>
    <cellStyle name="tableau | ligne-titre | niveau2 2 3" xfId="5194" xr:uid="{00000000-0005-0000-0000-00002F130000}"/>
    <cellStyle name="Testo avviso" xfId="4330" xr:uid="{00000000-0005-0000-0000-000030130000}"/>
    <cellStyle name="Testo descrittivo" xfId="4331" xr:uid="{00000000-0005-0000-0000-000031130000}"/>
    <cellStyle name="Title 10" xfId="3064" xr:uid="{00000000-0005-0000-0000-000032130000}"/>
    <cellStyle name="Title 2" xfId="3065" xr:uid="{00000000-0005-0000-0000-000033130000}"/>
    <cellStyle name="Title 2 10" xfId="3066" xr:uid="{00000000-0005-0000-0000-000034130000}"/>
    <cellStyle name="Title 2 11" xfId="3067" xr:uid="{00000000-0005-0000-0000-000035130000}"/>
    <cellStyle name="Title 2 2" xfId="3068" xr:uid="{00000000-0005-0000-0000-000036130000}"/>
    <cellStyle name="Title 2 3" xfId="3069" xr:uid="{00000000-0005-0000-0000-000037130000}"/>
    <cellStyle name="Title 2 4" xfId="3070" xr:uid="{00000000-0005-0000-0000-000038130000}"/>
    <cellStyle name="Title 2 5" xfId="3071" xr:uid="{00000000-0005-0000-0000-000039130000}"/>
    <cellStyle name="Title 2 6" xfId="3072" xr:uid="{00000000-0005-0000-0000-00003A130000}"/>
    <cellStyle name="Title 2 7" xfId="3073" xr:uid="{00000000-0005-0000-0000-00003B130000}"/>
    <cellStyle name="Title 2 8" xfId="3074" xr:uid="{00000000-0005-0000-0000-00003C130000}"/>
    <cellStyle name="Title 2 9" xfId="3075" xr:uid="{00000000-0005-0000-0000-00003D130000}"/>
    <cellStyle name="Title 3" xfId="3076" xr:uid="{00000000-0005-0000-0000-00003E130000}"/>
    <cellStyle name="Title 3 10" xfId="3077" xr:uid="{00000000-0005-0000-0000-00003F130000}"/>
    <cellStyle name="Title 3 11" xfId="3078" xr:uid="{00000000-0005-0000-0000-000040130000}"/>
    <cellStyle name="Title 3 2" xfId="3079" xr:uid="{00000000-0005-0000-0000-000041130000}"/>
    <cellStyle name="Title 3 3" xfId="3080" xr:uid="{00000000-0005-0000-0000-000042130000}"/>
    <cellStyle name="Title 3 4" xfId="3081" xr:uid="{00000000-0005-0000-0000-000043130000}"/>
    <cellStyle name="Title 3 5" xfId="3082" xr:uid="{00000000-0005-0000-0000-000044130000}"/>
    <cellStyle name="Title 3 6" xfId="3083" xr:uid="{00000000-0005-0000-0000-000045130000}"/>
    <cellStyle name="Title 3 7" xfId="3084" xr:uid="{00000000-0005-0000-0000-000046130000}"/>
    <cellStyle name="Title 3 8" xfId="3085" xr:uid="{00000000-0005-0000-0000-000047130000}"/>
    <cellStyle name="Title 3 9" xfId="3086" xr:uid="{00000000-0005-0000-0000-000048130000}"/>
    <cellStyle name="Title 4" xfId="3087" xr:uid="{00000000-0005-0000-0000-000049130000}"/>
    <cellStyle name="Title 4 10" xfId="3088" xr:uid="{00000000-0005-0000-0000-00004A130000}"/>
    <cellStyle name="Title 4 11" xfId="3089" xr:uid="{00000000-0005-0000-0000-00004B130000}"/>
    <cellStyle name="Title 4 2" xfId="3090" xr:uid="{00000000-0005-0000-0000-00004C130000}"/>
    <cellStyle name="Title 4 3" xfId="3091" xr:uid="{00000000-0005-0000-0000-00004D130000}"/>
    <cellStyle name="Title 4 4" xfId="3092" xr:uid="{00000000-0005-0000-0000-00004E130000}"/>
    <cellStyle name="Title 4 5" xfId="3093" xr:uid="{00000000-0005-0000-0000-00004F130000}"/>
    <cellStyle name="Title 4 6" xfId="3094" xr:uid="{00000000-0005-0000-0000-000050130000}"/>
    <cellStyle name="Title 4 7" xfId="3095" xr:uid="{00000000-0005-0000-0000-000051130000}"/>
    <cellStyle name="Title 4 8" xfId="3096" xr:uid="{00000000-0005-0000-0000-000052130000}"/>
    <cellStyle name="Title 4 9" xfId="3097" xr:uid="{00000000-0005-0000-0000-000053130000}"/>
    <cellStyle name="Title 5" xfId="3098" xr:uid="{00000000-0005-0000-0000-000054130000}"/>
    <cellStyle name="Title 5 10" xfId="3099" xr:uid="{00000000-0005-0000-0000-000055130000}"/>
    <cellStyle name="Title 5 11" xfId="3100" xr:uid="{00000000-0005-0000-0000-000056130000}"/>
    <cellStyle name="Title 5 2" xfId="3101" xr:uid="{00000000-0005-0000-0000-000057130000}"/>
    <cellStyle name="Title 5 3" xfId="3102" xr:uid="{00000000-0005-0000-0000-000058130000}"/>
    <cellStyle name="Title 5 4" xfId="3103" xr:uid="{00000000-0005-0000-0000-000059130000}"/>
    <cellStyle name="Title 5 5" xfId="3104" xr:uid="{00000000-0005-0000-0000-00005A130000}"/>
    <cellStyle name="Title 5 6" xfId="3105" xr:uid="{00000000-0005-0000-0000-00005B130000}"/>
    <cellStyle name="Title 5 7" xfId="3106" xr:uid="{00000000-0005-0000-0000-00005C130000}"/>
    <cellStyle name="Title 5 8" xfId="3107" xr:uid="{00000000-0005-0000-0000-00005D130000}"/>
    <cellStyle name="Title 5 9" xfId="3108" xr:uid="{00000000-0005-0000-0000-00005E130000}"/>
    <cellStyle name="Title 6" xfId="3109" xr:uid="{00000000-0005-0000-0000-00005F130000}"/>
    <cellStyle name="Title 6 10" xfId="3110" xr:uid="{00000000-0005-0000-0000-000060130000}"/>
    <cellStyle name="Title 6 11" xfId="3111" xr:uid="{00000000-0005-0000-0000-000061130000}"/>
    <cellStyle name="Title 6 2" xfId="3112" xr:uid="{00000000-0005-0000-0000-000062130000}"/>
    <cellStyle name="Title 6 3" xfId="3113" xr:uid="{00000000-0005-0000-0000-000063130000}"/>
    <cellStyle name="Title 6 4" xfId="3114" xr:uid="{00000000-0005-0000-0000-000064130000}"/>
    <cellStyle name="Title 6 5" xfId="3115" xr:uid="{00000000-0005-0000-0000-000065130000}"/>
    <cellStyle name="Title 6 6" xfId="3116" xr:uid="{00000000-0005-0000-0000-000066130000}"/>
    <cellStyle name="Title 6 7" xfId="3117" xr:uid="{00000000-0005-0000-0000-000067130000}"/>
    <cellStyle name="Title 6 8" xfId="3118" xr:uid="{00000000-0005-0000-0000-000068130000}"/>
    <cellStyle name="Title 6 9" xfId="3119" xr:uid="{00000000-0005-0000-0000-000069130000}"/>
    <cellStyle name="Title 7" xfId="3120" xr:uid="{00000000-0005-0000-0000-00006A130000}"/>
    <cellStyle name="Title 8" xfId="3121" xr:uid="{00000000-0005-0000-0000-00006B130000}"/>
    <cellStyle name="Title 9" xfId="3122" xr:uid="{00000000-0005-0000-0000-00006C130000}"/>
    <cellStyle name="Titolo" xfId="4332" xr:uid="{00000000-0005-0000-0000-00006D130000}"/>
    <cellStyle name="Titolo 1" xfId="4333" xr:uid="{00000000-0005-0000-0000-00006E130000}"/>
    <cellStyle name="Titolo 2" xfId="4334" xr:uid="{00000000-0005-0000-0000-00006F130000}"/>
    <cellStyle name="Titolo 3" xfId="4335" xr:uid="{00000000-0005-0000-0000-000070130000}"/>
    <cellStyle name="Titolo 4" xfId="4336" xr:uid="{00000000-0005-0000-0000-000071130000}"/>
    <cellStyle name="Total 10" xfId="3123" xr:uid="{00000000-0005-0000-0000-000072130000}"/>
    <cellStyle name="Total 10 2" xfId="3563" xr:uid="{00000000-0005-0000-0000-000073130000}"/>
    <cellStyle name="Total 10 2 2" xfId="4219" xr:uid="{00000000-0005-0000-0000-000074130000}"/>
    <cellStyle name="Total 10 2 2 2" xfId="4967" xr:uid="{00000000-0005-0000-0000-000075130000}"/>
    <cellStyle name="Total 10 2 2 3" xfId="5443" xr:uid="{00000000-0005-0000-0000-000076130000}"/>
    <cellStyle name="Total 10 3" xfId="3897" xr:uid="{00000000-0005-0000-0000-000077130000}"/>
    <cellStyle name="Total 10 3 2" xfId="4711" xr:uid="{00000000-0005-0000-0000-000078130000}"/>
    <cellStyle name="Total 10 3 3" xfId="5125" xr:uid="{00000000-0005-0000-0000-000079130000}"/>
    <cellStyle name="Total 2" xfId="3124" xr:uid="{00000000-0005-0000-0000-00007A130000}"/>
    <cellStyle name="Total 2 10" xfId="3125" xr:uid="{00000000-0005-0000-0000-00007B130000}"/>
    <cellStyle name="Total 2 10 2" xfId="3565" xr:uid="{00000000-0005-0000-0000-00007C130000}"/>
    <cellStyle name="Total 2 10 2 2" xfId="4221" xr:uid="{00000000-0005-0000-0000-00007D130000}"/>
    <cellStyle name="Total 2 10 2 2 2" xfId="4969" xr:uid="{00000000-0005-0000-0000-00007E130000}"/>
    <cellStyle name="Total 2 10 2 2 3" xfId="5445" xr:uid="{00000000-0005-0000-0000-00007F130000}"/>
    <cellStyle name="Total 2 10 3" xfId="3899" xr:uid="{00000000-0005-0000-0000-000080130000}"/>
    <cellStyle name="Total 2 10 3 2" xfId="4713" xr:uid="{00000000-0005-0000-0000-000081130000}"/>
    <cellStyle name="Total 2 10 3 3" xfId="5127" xr:uid="{00000000-0005-0000-0000-000082130000}"/>
    <cellStyle name="Total 2 11" xfId="3126" xr:uid="{00000000-0005-0000-0000-000083130000}"/>
    <cellStyle name="Total 2 11 2" xfId="3566" xr:uid="{00000000-0005-0000-0000-000084130000}"/>
    <cellStyle name="Total 2 11 2 2" xfId="4222" xr:uid="{00000000-0005-0000-0000-000085130000}"/>
    <cellStyle name="Total 2 11 2 2 2" xfId="4970" xr:uid="{00000000-0005-0000-0000-000086130000}"/>
    <cellStyle name="Total 2 11 2 2 3" xfId="5446" xr:uid="{00000000-0005-0000-0000-000087130000}"/>
    <cellStyle name="Total 2 11 3" xfId="3900" xr:uid="{00000000-0005-0000-0000-000088130000}"/>
    <cellStyle name="Total 2 11 3 2" xfId="4714" xr:uid="{00000000-0005-0000-0000-000089130000}"/>
    <cellStyle name="Total 2 11 3 3" xfId="5128" xr:uid="{00000000-0005-0000-0000-00008A130000}"/>
    <cellStyle name="Total 2 12" xfId="3564" xr:uid="{00000000-0005-0000-0000-00008B130000}"/>
    <cellStyle name="Total 2 12 2" xfId="4220" xr:uid="{00000000-0005-0000-0000-00008C130000}"/>
    <cellStyle name="Total 2 12 2 2" xfId="4968" xr:uid="{00000000-0005-0000-0000-00008D130000}"/>
    <cellStyle name="Total 2 12 2 3" xfId="5444" xr:uid="{00000000-0005-0000-0000-00008E130000}"/>
    <cellStyle name="Total 2 13" xfId="3898" xr:uid="{00000000-0005-0000-0000-00008F130000}"/>
    <cellStyle name="Total 2 13 2" xfId="4712" xr:uid="{00000000-0005-0000-0000-000090130000}"/>
    <cellStyle name="Total 2 13 3" xfId="5126" xr:uid="{00000000-0005-0000-0000-000091130000}"/>
    <cellStyle name="Total 2 2" xfId="3127" xr:uid="{00000000-0005-0000-0000-000092130000}"/>
    <cellStyle name="Total 2 2 2" xfId="3567" xr:uid="{00000000-0005-0000-0000-000093130000}"/>
    <cellStyle name="Total 2 2 2 2" xfId="4223" xr:uid="{00000000-0005-0000-0000-000094130000}"/>
    <cellStyle name="Total 2 2 2 2 2" xfId="4971" xr:uid="{00000000-0005-0000-0000-000095130000}"/>
    <cellStyle name="Total 2 2 2 2 3" xfId="5447" xr:uid="{00000000-0005-0000-0000-000096130000}"/>
    <cellStyle name="Total 2 2 3" xfId="3901" xr:uid="{00000000-0005-0000-0000-000097130000}"/>
    <cellStyle name="Total 2 2 3 2" xfId="4715" xr:uid="{00000000-0005-0000-0000-000098130000}"/>
    <cellStyle name="Total 2 2 3 3" xfId="5129" xr:uid="{00000000-0005-0000-0000-000099130000}"/>
    <cellStyle name="Total 2 3" xfId="3128" xr:uid="{00000000-0005-0000-0000-00009A130000}"/>
    <cellStyle name="Total 2 3 2" xfId="3568" xr:uid="{00000000-0005-0000-0000-00009B130000}"/>
    <cellStyle name="Total 2 3 2 2" xfId="4224" xr:uid="{00000000-0005-0000-0000-00009C130000}"/>
    <cellStyle name="Total 2 3 2 2 2" xfId="4972" xr:uid="{00000000-0005-0000-0000-00009D130000}"/>
    <cellStyle name="Total 2 3 2 2 3" xfId="5448" xr:uid="{00000000-0005-0000-0000-00009E130000}"/>
    <cellStyle name="Total 2 3 3" xfId="3902" xr:uid="{00000000-0005-0000-0000-00009F130000}"/>
    <cellStyle name="Total 2 3 3 2" xfId="4716" xr:uid="{00000000-0005-0000-0000-0000A0130000}"/>
    <cellStyle name="Total 2 3 3 3" xfId="5130" xr:uid="{00000000-0005-0000-0000-0000A1130000}"/>
    <cellStyle name="Total 2 4" xfId="3129" xr:uid="{00000000-0005-0000-0000-0000A2130000}"/>
    <cellStyle name="Total 2 4 2" xfId="3569" xr:uid="{00000000-0005-0000-0000-0000A3130000}"/>
    <cellStyle name="Total 2 4 2 2" xfId="4225" xr:uid="{00000000-0005-0000-0000-0000A4130000}"/>
    <cellStyle name="Total 2 4 2 2 2" xfId="4973" xr:uid="{00000000-0005-0000-0000-0000A5130000}"/>
    <cellStyle name="Total 2 4 2 2 3" xfId="5449" xr:uid="{00000000-0005-0000-0000-0000A6130000}"/>
    <cellStyle name="Total 2 4 3" xfId="3903" xr:uid="{00000000-0005-0000-0000-0000A7130000}"/>
    <cellStyle name="Total 2 4 3 2" xfId="4717" xr:uid="{00000000-0005-0000-0000-0000A8130000}"/>
    <cellStyle name="Total 2 4 3 3" xfId="5131" xr:uid="{00000000-0005-0000-0000-0000A9130000}"/>
    <cellStyle name="Total 2 5" xfId="3130" xr:uid="{00000000-0005-0000-0000-0000AA130000}"/>
    <cellStyle name="Total 2 5 2" xfId="3570" xr:uid="{00000000-0005-0000-0000-0000AB130000}"/>
    <cellStyle name="Total 2 5 2 2" xfId="4226" xr:uid="{00000000-0005-0000-0000-0000AC130000}"/>
    <cellStyle name="Total 2 5 2 2 2" xfId="4974" xr:uid="{00000000-0005-0000-0000-0000AD130000}"/>
    <cellStyle name="Total 2 5 2 2 3" xfId="5450" xr:uid="{00000000-0005-0000-0000-0000AE130000}"/>
    <cellStyle name="Total 2 5 3" xfId="3904" xr:uid="{00000000-0005-0000-0000-0000AF130000}"/>
    <cellStyle name="Total 2 5 3 2" xfId="4718" xr:uid="{00000000-0005-0000-0000-0000B0130000}"/>
    <cellStyle name="Total 2 5 3 3" xfId="5132" xr:uid="{00000000-0005-0000-0000-0000B1130000}"/>
    <cellStyle name="Total 2 6" xfId="3131" xr:uid="{00000000-0005-0000-0000-0000B2130000}"/>
    <cellStyle name="Total 2 6 2" xfId="3571" xr:uid="{00000000-0005-0000-0000-0000B3130000}"/>
    <cellStyle name="Total 2 6 2 2" xfId="4227" xr:uid="{00000000-0005-0000-0000-0000B4130000}"/>
    <cellStyle name="Total 2 6 2 2 2" xfId="4975" xr:uid="{00000000-0005-0000-0000-0000B5130000}"/>
    <cellStyle name="Total 2 6 2 2 3" xfId="5451" xr:uid="{00000000-0005-0000-0000-0000B6130000}"/>
    <cellStyle name="Total 2 6 3" xfId="3905" xr:uid="{00000000-0005-0000-0000-0000B7130000}"/>
    <cellStyle name="Total 2 6 3 2" xfId="4719" xr:uid="{00000000-0005-0000-0000-0000B8130000}"/>
    <cellStyle name="Total 2 6 3 3" xfId="5133" xr:uid="{00000000-0005-0000-0000-0000B9130000}"/>
    <cellStyle name="Total 2 7" xfId="3132" xr:uid="{00000000-0005-0000-0000-0000BA130000}"/>
    <cellStyle name="Total 2 7 2" xfId="3572" xr:uid="{00000000-0005-0000-0000-0000BB130000}"/>
    <cellStyle name="Total 2 7 2 2" xfId="4228" xr:uid="{00000000-0005-0000-0000-0000BC130000}"/>
    <cellStyle name="Total 2 7 2 2 2" xfId="4976" xr:uid="{00000000-0005-0000-0000-0000BD130000}"/>
    <cellStyle name="Total 2 7 2 2 3" xfId="5452" xr:uid="{00000000-0005-0000-0000-0000BE130000}"/>
    <cellStyle name="Total 2 7 3" xfId="3906" xr:uid="{00000000-0005-0000-0000-0000BF130000}"/>
    <cellStyle name="Total 2 7 3 2" xfId="4720" xr:uid="{00000000-0005-0000-0000-0000C0130000}"/>
    <cellStyle name="Total 2 7 3 3" xfId="5134" xr:uid="{00000000-0005-0000-0000-0000C1130000}"/>
    <cellStyle name="Total 2 8" xfId="3133" xr:uid="{00000000-0005-0000-0000-0000C2130000}"/>
    <cellStyle name="Total 2 8 2" xfId="3573" xr:uid="{00000000-0005-0000-0000-0000C3130000}"/>
    <cellStyle name="Total 2 8 2 2" xfId="4229" xr:uid="{00000000-0005-0000-0000-0000C4130000}"/>
    <cellStyle name="Total 2 8 2 2 2" xfId="4977" xr:uid="{00000000-0005-0000-0000-0000C5130000}"/>
    <cellStyle name="Total 2 8 2 2 3" xfId="5453" xr:uid="{00000000-0005-0000-0000-0000C6130000}"/>
    <cellStyle name="Total 2 8 3" xfId="3907" xr:uid="{00000000-0005-0000-0000-0000C7130000}"/>
    <cellStyle name="Total 2 8 3 2" xfId="4721" xr:uid="{00000000-0005-0000-0000-0000C8130000}"/>
    <cellStyle name="Total 2 8 3 3" xfId="5135" xr:uid="{00000000-0005-0000-0000-0000C9130000}"/>
    <cellStyle name="Total 2 9" xfId="3134" xr:uid="{00000000-0005-0000-0000-0000CA130000}"/>
    <cellStyle name="Total 2 9 2" xfId="3574" xr:uid="{00000000-0005-0000-0000-0000CB130000}"/>
    <cellStyle name="Total 2 9 2 2" xfId="4230" xr:uid="{00000000-0005-0000-0000-0000CC130000}"/>
    <cellStyle name="Total 2 9 2 2 2" xfId="4978" xr:uid="{00000000-0005-0000-0000-0000CD130000}"/>
    <cellStyle name="Total 2 9 2 2 3" xfId="5454" xr:uid="{00000000-0005-0000-0000-0000CE130000}"/>
    <cellStyle name="Total 2 9 3" xfId="3908" xr:uid="{00000000-0005-0000-0000-0000CF130000}"/>
    <cellStyle name="Total 2 9 3 2" xfId="4722" xr:uid="{00000000-0005-0000-0000-0000D0130000}"/>
    <cellStyle name="Total 2 9 3 3" xfId="5136" xr:uid="{00000000-0005-0000-0000-0000D1130000}"/>
    <cellStyle name="Total 3" xfId="3135" xr:uid="{00000000-0005-0000-0000-0000D2130000}"/>
    <cellStyle name="Total 3 10" xfId="3136" xr:uid="{00000000-0005-0000-0000-0000D3130000}"/>
    <cellStyle name="Total 3 10 2" xfId="3576" xr:uid="{00000000-0005-0000-0000-0000D4130000}"/>
    <cellStyle name="Total 3 10 2 2" xfId="4232" xr:uid="{00000000-0005-0000-0000-0000D5130000}"/>
    <cellStyle name="Total 3 10 2 2 2" xfId="4980" xr:uid="{00000000-0005-0000-0000-0000D6130000}"/>
    <cellStyle name="Total 3 10 2 2 3" xfId="5456" xr:uid="{00000000-0005-0000-0000-0000D7130000}"/>
    <cellStyle name="Total 3 10 3" xfId="3910" xr:uid="{00000000-0005-0000-0000-0000D8130000}"/>
    <cellStyle name="Total 3 10 3 2" xfId="4724" xr:uid="{00000000-0005-0000-0000-0000D9130000}"/>
    <cellStyle name="Total 3 10 3 3" xfId="5138" xr:uid="{00000000-0005-0000-0000-0000DA130000}"/>
    <cellStyle name="Total 3 11" xfId="3137" xr:uid="{00000000-0005-0000-0000-0000DB130000}"/>
    <cellStyle name="Total 3 11 2" xfId="3577" xr:uid="{00000000-0005-0000-0000-0000DC130000}"/>
    <cellStyle name="Total 3 11 2 2" xfId="4233" xr:uid="{00000000-0005-0000-0000-0000DD130000}"/>
    <cellStyle name="Total 3 11 2 2 2" xfId="4981" xr:uid="{00000000-0005-0000-0000-0000DE130000}"/>
    <cellStyle name="Total 3 11 2 2 3" xfId="5457" xr:uid="{00000000-0005-0000-0000-0000DF130000}"/>
    <cellStyle name="Total 3 11 3" xfId="3911" xr:uid="{00000000-0005-0000-0000-0000E0130000}"/>
    <cellStyle name="Total 3 11 3 2" xfId="4725" xr:uid="{00000000-0005-0000-0000-0000E1130000}"/>
    <cellStyle name="Total 3 11 3 3" xfId="5139" xr:uid="{00000000-0005-0000-0000-0000E2130000}"/>
    <cellStyle name="Total 3 12" xfId="3575" xr:uid="{00000000-0005-0000-0000-0000E3130000}"/>
    <cellStyle name="Total 3 12 2" xfId="4231" xr:uid="{00000000-0005-0000-0000-0000E4130000}"/>
    <cellStyle name="Total 3 12 2 2" xfId="4979" xr:uid="{00000000-0005-0000-0000-0000E5130000}"/>
    <cellStyle name="Total 3 12 2 3" xfId="5455" xr:uid="{00000000-0005-0000-0000-0000E6130000}"/>
    <cellStyle name="Total 3 13" xfId="3909" xr:uid="{00000000-0005-0000-0000-0000E7130000}"/>
    <cellStyle name="Total 3 13 2" xfId="4723" xr:uid="{00000000-0005-0000-0000-0000E8130000}"/>
    <cellStyle name="Total 3 13 3" xfId="5137" xr:uid="{00000000-0005-0000-0000-0000E9130000}"/>
    <cellStyle name="Total 3 2" xfId="3138" xr:uid="{00000000-0005-0000-0000-0000EA130000}"/>
    <cellStyle name="Total 3 2 2" xfId="3578" xr:uid="{00000000-0005-0000-0000-0000EB130000}"/>
    <cellStyle name="Total 3 2 2 2" xfId="4234" xr:uid="{00000000-0005-0000-0000-0000EC130000}"/>
    <cellStyle name="Total 3 2 2 2 2" xfId="4982" xr:uid="{00000000-0005-0000-0000-0000ED130000}"/>
    <cellStyle name="Total 3 2 2 2 3" xfId="5458" xr:uid="{00000000-0005-0000-0000-0000EE130000}"/>
    <cellStyle name="Total 3 2 3" xfId="3912" xr:uid="{00000000-0005-0000-0000-0000EF130000}"/>
    <cellStyle name="Total 3 2 3 2" xfId="4726" xr:uid="{00000000-0005-0000-0000-0000F0130000}"/>
    <cellStyle name="Total 3 2 3 3" xfId="5140" xr:uid="{00000000-0005-0000-0000-0000F1130000}"/>
    <cellStyle name="Total 3 3" xfId="3139" xr:uid="{00000000-0005-0000-0000-0000F2130000}"/>
    <cellStyle name="Total 3 3 2" xfId="3579" xr:uid="{00000000-0005-0000-0000-0000F3130000}"/>
    <cellStyle name="Total 3 3 2 2" xfId="4235" xr:uid="{00000000-0005-0000-0000-0000F4130000}"/>
    <cellStyle name="Total 3 3 2 2 2" xfId="4983" xr:uid="{00000000-0005-0000-0000-0000F5130000}"/>
    <cellStyle name="Total 3 3 2 2 3" xfId="5459" xr:uid="{00000000-0005-0000-0000-0000F6130000}"/>
    <cellStyle name="Total 3 3 3" xfId="3913" xr:uid="{00000000-0005-0000-0000-0000F7130000}"/>
    <cellStyle name="Total 3 3 3 2" xfId="4727" xr:uid="{00000000-0005-0000-0000-0000F8130000}"/>
    <cellStyle name="Total 3 3 3 3" xfId="5141" xr:uid="{00000000-0005-0000-0000-0000F9130000}"/>
    <cellStyle name="Total 3 4" xfId="3140" xr:uid="{00000000-0005-0000-0000-0000FA130000}"/>
    <cellStyle name="Total 3 4 2" xfId="3580" xr:uid="{00000000-0005-0000-0000-0000FB130000}"/>
    <cellStyle name="Total 3 4 2 2" xfId="4236" xr:uid="{00000000-0005-0000-0000-0000FC130000}"/>
    <cellStyle name="Total 3 4 2 2 2" xfId="4984" xr:uid="{00000000-0005-0000-0000-0000FD130000}"/>
    <cellStyle name="Total 3 4 2 2 3" xfId="5460" xr:uid="{00000000-0005-0000-0000-0000FE130000}"/>
    <cellStyle name="Total 3 4 3" xfId="3914" xr:uid="{00000000-0005-0000-0000-0000FF130000}"/>
    <cellStyle name="Total 3 4 3 2" xfId="4728" xr:uid="{00000000-0005-0000-0000-000000140000}"/>
    <cellStyle name="Total 3 4 3 3" xfId="5142" xr:uid="{00000000-0005-0000-0000-000001140000}"/>
    <cellStyle name="Total 3 5" xfId="3141" xr:uid="{00000000-0005-0000-0000-000002140000}"/>
    <cellStyle name="Total 3 5 2" xfId="3581" xr:uid="{00000000-0005-0000-0000-000003140000}"/>
    <cellStyle name="Total 3 5 2 2" xfId="4237" xr:uid="{00000000-0005-0000-0000-000004140000}"/>
    <cellStyle name="Total 3 5 2 2 2" xfId="4985" xr:uid="{00000000-0005-0000-0000-000005140000}"/>
    <cellStyle name="Total 3 5 2 2 3" xfId="5461" xr:uid="{00000000-0005-0000-0000-000006140000}"/>
    <cellStyle name="Total 3 5 3" xfId="3915" xr:uid="{00000000-0005-0000-0000-000007140000}"/>
    <cellStyle name="Total 3 5 3 2" xfId="4729" xr:uid="{00000000-0005-0000-0000-000008140000}"/>
    <cellStyle name="Total 3 5 3 3" xfId="5143" xr:uid="{00000000-0005-0000-0000-000009140000}"/>
    <cellStyle name="Total 3 6" xfId="3142" xr:uid="{00000000-0005-0000-0000-00000A140000}"/>
    <cellStyle name="Total 3 6 2" xfId="3582" xr:uid="{00000000-0005-0000-0000-00000B140000}"/>
    <cellStyle name="Total 3 6 2 2" xfId="4238" xr:uid="{00000000-0005-0000-0000-00000C140000}"/>
    <cellStyle name="Total 3 6 2 2 2" xfId="4986" xr:uid="{00000000-0005-0000-0000-00000D140000}"/>
    <cellStyle name="Total 3 6 2 2 3" xfId="5462" xr:uid="{00000000-0005-0000-0000-00000E140000}"/>
    <cellStyle name="Total 3 6 3" xfId="3916" xr:uid="{00000000-0005-0000-0000-00000F140000}"/>
    <cellStyle name="Total 3 6 3 2" xfId="4730" xr:uid="{00000000-0005-0000-0000-000010140000}"/>
    <cellStyle name="Total 3 6 3 3" xfId="5144" xr:uid="{00000000-0005-0000-0000-000011140000}"/>
    <cellStyle name="Total 3 7" xfId="3143" xr:uid="{00000000-0005-0000-0000-000012140000}"/>
    <cellStyle name="Total 3 7 2" xfId="3583" xr:uid="{00000000-0005-0000-0000-000013140000}"/>
    <cellStyle name="Total 3 7 2 2" xfId="4239" xr:uid="{00000000-0005-0000-0000-000014140000}"/>
    <cellStyle name="Total 3 7 2 2 2" xfId="4987" xr:uid="{00000000-0005-0000-0000-000015140000}"/>
    <cellStyle name="Total 3 7 2 2 3" xfId="5463" xr:uid="{00000000-0005-0000-0000-000016140000}"/>
    <cellStyle name="Total 3 7 3" xfId="3917" xr:uid="{00000000-0005-0000-0000-000017140000}"/>
    <cellStyle name="Total 3 7 3 2" xfId="4731" xr:uid="{00000000-0005-0000-0000-000018140000}"/>
    <cellStyle name="Total 3 7 3 3" xfId="5145" xr:uid="{00000000-0005-0000-0000-000019140000}"/>
    <cellStyle name="Total 3 8" xfId="3144" xr:uid="{00000000-0005-0000-0000-00001A140000}"/>
    <cellStyle name="Total 3 8 2" xfId="3584" xr:uid="{00000000-0005-0000-0000-00001B140000}"/>
    <cellStyle name="Total 3 8 2 2" xfId="4240" xr:uid="{00000000-0005-0000-0000-00001C140000}"/>
    <cellStyle name="Total 3 8 2 2 2" xfId="4988" xr:uid="{00000000-0005-0000-0000-00001D140000}"/>
    <cellStyle name="Total 3 8 2 2 3" xfId="5464" xr:uid="{00000000-0005-0000-0000-00001E140000}"/>
    <cellStyle name="Total 3 8 3" xfId="3918" xr:uid="{00000000-0005-0000-0000-00001F140000}"/>
    <cellStyle name="Total 3 8 3 2" xfId="4732" xr:uid="{00000000-0005-0000-0000-000020140000}"/>
    <cellStyle name="Total 3 8 3 3" xfId="5146" xr:uid="{00000000-0005-0000-0000-000021140000}"/>
    <cellStyle name="Total 3 9" xfId="3145" xr:uid="{00000000-0005-0000-0000-000022140000}"/>
    <cellStyle name="Total 3 9 2" xfId="3585" xr:uid="{00000000-0005-0000-0000-000023140000}"/>
    <cellStyle name="Total 3 9 2 2" xfId="4241" xr:uid="{00000000-0005-0000-0000-000024140000}"/>
    <cellStyle name="Total 3 9 2 2 2" xfId="4989" xr:uid="{00000000-0005-0000-0000-000025140000}"/>
    <cellStyle name="Total 3 9 2 2 3" xfId="5465" xr:uid="{00000000-0005-0000-0000-000026140000}"/>
    <cellStyle name="Total 3 9 3" xfId="3919" xr:uid="{00000000-0005-0000-0000-000027140000}"/>
    <cellStyle name="Total 3 9 3 2" xfId="4733" xr:uid="{00000000-0005-0000-0000-000028140000}"/>
    <cellStyle name="Total 3 9 3 3" xfId="5147" xr:uid="{00000000-0005-0000-0000-000029140000}"/>
    <cellStyle name="Total 4" xfId="3146" xr:uid="{00000000-0005-0000-0000-00002A140000}"/>
    <cellStyle name="Total 4 10" xfId="3147" xr:uid="{00000000-0005-0000-0000-00002B140000}"/>
    <cellStyle name="Total 4 10 2" xfId="3587" xr:uid="{00000000-0005-0000-0000-00002C140000}"/>
    <cellStyle name="Total 4 10 2 2" xfId="4243" xr:uid="{00000000-0005-0000-0000-00002D140000}"/>
    <cellStyle name="Total 4 10 2 2 2" xfId="4991" xr:uid="{00000000-0005-0000-0000-00002E140000}"/>
    <cellStyle name="Total 4 10 2 2 3" xfId="5467" xr:uid="{00000000-0005-0000-0000-00002F140000}"/>
    <cellStyle name="Total 4 10 3" xfId="3921" xr:uid="{00000000-0005-0000-0000-000030140000}"/>
    <cellStyle name="Total 4 10 3 2" xfId="4735" xr:uid="{00000000-0005-0000-0000-000031140000}"/>
    <cellStyle name="Total 4 10 3 3" xfId="5149" xr:uid="{00000000-0005-0000-0000-000032140000}"/>
    <cellStyle name="Total 4 11" xfId="3148" xr:uid="{00000000-0005-0000-0000-000033140000}"/>
    <cellStyle name="Total 4 11 2" xfId="3588" xr:uid="{00000000-0005-0000-0000-000034140000}"/>
    <cellStyle name="Total 4 11 2 2" xfId="4244" xr:uid="{00000000-0005-0000-0000-000035140000}"/>
    <cellStyle name="Total 4 11 2 2 2" xfId="4992" xr:uid="{00000000-0005-0000-0000-000036140000}"/>
    <cellStyle name="Total 4 11 2 2 3" xfId="5468" xr:uid="{00000000-0005-0000-0000-000037140000}"/>
    <cellStyle name="Total 4 11 3" xfId="3922" xr:uid="{00000000-0005-0000-0000-000038140000}"/>
    <cellStyle name="Total 4 11 3 2" xfId="4736" xr:uid="{00000000-0005-0000-0000-000039140000}"/>
    <cellStyle name="Total 4 11 3 3" xfId="5150" xr:uid="{00000000-0005-0000-0000-00003A140000}"/>
    <cellStyle name="Total 4 12" xfId="3586" xr:uid="{00000000-0005-0000-0000-00003B140000}"/>
    <cellStyle name="Total 4 12 2" xfId="4242" xr:uid="{00000000-0005-0000-0000-00003C140000}"/>
    <cellStyle name="Total 4 12 2 2" xfId="4990" xr:uid="{00000000-0005-0000-0000-00003D140000}"/>
    <cellStyle name="Total 4 12 2 3" xfId="5466" xr:uid="{00000000-0005-0000-0000-00003E140000}"/>
    <cellStyle name="Total 4 13" xfId="3920" xr:uid="{00000000-0005-0000-0000-00003F140000}"/>
    <cellStyle name="Total 4 13 2" xfId="4734" xr:uid="{00000000-0005-0000-0000-000040140000}"/>
    <cellStyle name="Total 4 13 3" xfId="5148" xr:uid="{00000000-0005-0000-0000-000041140000}"/>
    <cellStyle name="Total 4 2" xfId="3149" xr:uid="{00000000-0005-0000-0000-000042140000}"/>
    <cellStyle name="Total 4 2 2" xfId="3589" xr:uid="{00000000-0005-0000-0000-000043140000}"/>
    <cellStyle name="Total 4 2 2 2" xfId="4245" xr:uid="{00000000-0005-0000-0000-000044140000}"/>
    <cellStyle name="Total 4 2 2 2 2" xfId="4993" xr:uid="{00000000-0005-0000-0000-000045140000}"/>
    <cellStyle name="Total 4 2 2 2 3" xfId="5469" xr:uid="{00000000-0005-0000-0000-000046140000}"/>
    <cellStyle name="Total 4 2 3" xfId="3923" xr:uid="{00000000-0005-0000-0000-000047140000}"/>
    <cellStyle name="Total 4 2 3 2" xfId="4737" xr:uid="{00000000-0005-0000-0000-000048140000}"/>
    <cellStyle name="Total 4 2 3 3" xfId="5151" xr:uid="{00000000-0005-0000-0000-000049140000}"/>
    <cellStyle name="Total 4 3" xfId="3150" xr:uid="{00000000-0005-0000-0000-00004A140000}"/>
    <cellStyle name="Total 4 3 2" xfId="3590" xr:uid="{00000000-0005-0000-0000-00004B140000}"/>
    <cellStyle name="Total 4 3 2 2" xfId="4246" xr:uid="{00000000-0005-0000-0000-00004C140000}"/>
    <cellStyle name="Total 4 3 2 2 2" xfId="4994" xr:uid="{00000000-0005-0000-0000-00004D140000}"/>
    <cellStyle name="Total 4 3 2 2 3" xfId="5470" xr:uid="{00000000-0005-0000-0000-00004E140000}"/>
    <cellStyle name="Total 4 3 3" xfId="3924" xr:uid="{00000000-0005-0000-0000-00004F140000}"/>
    <cellStyle name="Total 4 3 3 2" xfId="4738" xr:uid="{00000000-0005-0000-0000-000050140000}"/>
    <cellStyle name="Total 4 3 3 3" xfId="5152" xr:uid="{00000000-0005-0000-0000-000051140000}"/>
    <cellStyle name="Total 4 4" xfId="3151" xr:uid="{00000000-0005-0000-0000-000052140000}"/>
    <cellStyle name="Total 4 4 2" xfId="3591" xr:uid="{00000000-0005-0000-0000-000053140000}"/>
    <cellStyle name="Total 4 4 2 2" xfId="4247" xr:uid="{00000000-0005-0000-0000-000054140000}"/>
    <cellStyle name="Total 4 4 2 2 2" xfId="4995" xr:uid="{00000000-0005-0000-0000-000055140000}"/>
    <cellStyle name="Total 4 4 2 2 3" xfId="5471" xr:uid="{00000000-0005-0000-0000-000056140000}"/>
    <cellStyle name="Total 4 4 3" xfId="3925" xr:uid="{00000000-0005-0000-0000-000057140000}"/>
    <cellStyle name="Total 4 4 3 2" xfId="4739" xr:uid="{00000000-0005-0000-0000-000058140000}"/>
    <cellStyle name="Total 4 4 3 3" xfId="5153" xr:uid="{00000000-0005-0000-0000-000059140000}"/>
    <cellStyle name="Total 4 5" xfId="3152" xr:uid="{00000000-0005-0000-0000-00005A140000}"/>
    <cellStyle name="Total 4 5 2" xfId="3592" xr:uid="{00000000-0005-0000-0000-00005B140000}"/>
    <cellStyle name="Total 4 5 2 2" xfId="4248" xr:uid="{00000000-0005-0000-0000-00005C140000}"/>
    <cellStyle name="Total 4 5 2 2 2" xfId="4996" xr:uid="{00000000-0005-0000-0000-00005D140000}"/>
    <cellStyle name="Total 4 5 2 2 3" xfId="5472" xr:uid="{00000000-0005-0000-0000-00005E140000}"/>
    <cellStyle name="Total 4 5 3" xfId="3926" xr:uid="{00000000-0005-0000-0000-00005F140000}"/>
    <cellStyle name="Total 4 5 3 2" xfId="4740" xr:uid="{00000000-0005-0000-0000-000060140000}"/>
    <cellStyle name="Total 4 5 3 3" xfId="5154" xr:uid="{00000000-0005-0000-0000-000061140000}"/>
    <cellStyle name="Total 4 6" xfId="3153" xr:uid="{00000000-0005-0000-0000-000062140000}"/>
    <cellStyle name="Total 4 6 2" xfId="3593" xr:uid="{00000000-0005-0000-0000-000063140000}"/>
    <cellStyle name="Total 4 6 2 2" xfId="4249" xr:uid="{00000000-0005-0000-0000-000064140000}"/>
    <cellStyle name="Total 4 6 2 2 2" xfId="4997" xr:uid="{00000000-0005-0000-0000-000065140000}"/>
    <cellStyle name="Total 4 6 2 2 3" xfId="5473" xr:uid="{00000000-0005-0000-0000-000066140000}"/>
    <cellStyle name="Total 4 6 3" xfId="3927" xr:uid="{00000000-0005-0000-0000-000067140000}"/>
    <cellStyle name="Total 4 6 3 2" xfId="4741" xr:uid="{00000000-0005-0000-0000-000068140000}"/>
    <cellStyle name="Total 4 6 3 3" xfId="5155" xr:uid="{00000000-0005-0000-0000-000069140000}"/>
    <cellStyle name="Total 4 7" xfId="3154" xr:uid="{00000000-0005-0000-0000-00006A140000}"/>
    <cellStyle name="Total 4 7 2" xfId="3594" xr:uid="{00000000-0005-0000-0000-00006B140000}"/>
    <cellStyle name="Total 4 7 2 2" xfId="4250" xr:uid="{00000000-0005-0000-0000-00006C140000}"/>
    <cellStyle name="Total 4 7 2 2 2" xfId="4998" xr:uid="{00000000-0005-0000-0000-00006D140000}"/>
    <cellStyle name="Total 4 7 2 2 3" xfId="5474" xr:uid="{00000000-0005-0000-0000-00006E140000}"/>
    <cellStyle name="Total 4 7 3" xfId="3928" xr:uid="{00000000-0005-0000-0000-00006F140000}"/>
    <cellStyle name="Total 4 7 3 2" xfId="4742" xr:uid="{00000000-0005-0000-0000-000070140000}"/>
    <cellStyle name="Total 4 7 3 3" xfId="5156" xr:uid="{00000000-0005-0000-0000-000071140000}"/>
    <cellStyle name="Total 4 8" xfId="3155" xr:uid="{00000000-0005-0000-0000-000072140000}"/>
    <cellStyle name="Total 4 8 2" xfId="3595" xr:uid="{00000000-0005-0000-0000-000073140000}"/>
    <cellStyle name="Total 4 8 2 2" xfId="4251" xr:uid="{00000000-0005-0000-0000-000074140000}"/>
    <cellStyle name="Total 4 8 2 2 2" xfId="4999" xr:uid="{00000000-0005-0000-0000-000075140000}"/>
    <cellStyle name="Total 4 8 2 2 3" xfId="5475" xr:uid="{00000000-0005-0000-0000-000076140000}"/>
    <cellStyle name="Total 4 8 3" xfId="3929" xr:uid="{00000000-0005-0000-0000-000077140000}"/>
    <cellStyle name="Total 4 8 3 2" xfId="4743" xr:uid="{00000000-0005-0000-0000-000078140000}"/>
    <cellStyle name="Total 4 8 3 3" xfId="5157" xr:uid="{00000000-0005-0000-0000-000079140000}"/>
    <cellStyle name="Total 4 9" xfId="3156" xr:uid="{00000000-0005-0000-0000-00007A140000}"/>
    <cellStyle name="Total 4 9 2" xfId="3596" xr:uid="{00000000-0005-0000-0000-00007B140000}"/>
    <cellStyle name="Total 4 9 2 2" xfId="4252" xr:uid="{00000000-0005-0000-0000-00007C140000}"/>
    <cellStyle name="Total 4 9 2 2 2" xfId="5000" xr:uid="{00000000-0005-0000-0000-00007D140000}"/>
    <cellStyle name="Total 4 9 2 2 3" xfId="5476" xr:uid="{00000000-0005-0000-0000-00007E140000}"/>
    <cellStyle name="Total 4 9 3" xfId="3930" xr:uid="{00000000-0005-0000-0000-00007F140000}"/>
    <cellStyle name="Total 4 9 3 2" xfId="4744" xr:uid="{00000000-0005-0000-0000-000080140000}"/>
    <cellStyle name="Total 4 9 3 3" xfId="5158" xr:uid="{00000000-0005-0000-0000-000081140000}"/>
    <cellStyle name="Total 5" xfId="3157" xr:uid="{00000000-0005-0000-0000-000082140000}"/>
    <cellStyle name="Total 5 10" xfId="3158" xr:uid="{00000000-0005-0000-0000-000083140000}"/>
    <cellStyle name="Total 5 10 2" xfId="3598" xr:uid="{00000000-0005-0000-0000-000084140000}"/>
    <cellStyle name="Total 5 10 2 2" xfId="4254" xr:uid="{00000000-0005-0000-0000-000085140000}"/>
    <cellStyle name="Total 5 10 2 2 2" xfId="5002" xr:uid="{00000000-0005-0000-0000-000086140000}"/>
    <cellStyle name="Total 5 10 2 2 3" xfId="5478" xr:uid="{00000000-0005-0000-0000-000087140000}"/>
    <cellStyle name="Total 5 10 3" xfId="3932" xr:uid="{00000000-0005-0000-0000-000088140000}"/>
    <cellStyle name="Total 5 10 3 2" xfId="4746" xr:uid="{00000000-0005-0000-0000-000089140000}"/>
    <cellStyle name="Total 5 10 3 3" xfId="5160" xr:uid="{00000000-0005-0000-0000-00008A140000}"/>
    <cellStyle name="Total 5 11" xfId="3159" xr:uid="{00000000-0005-0000-0000-00008B140000}"/>
    <cellStyle name="Total 5 11 2" xfId="3599" xr:uid="{00000000-0005-0000-0000-00008C140000}"/>
    <cellStyle name="Total 5 11 2 2" xfId="4255" xr:uid="{00000000-0005-0000-0000-00008D140000}"/>
    <cellStyle name="Total 5 11 2 2 2" xfId="5003" xr:uid="{00000000-0005-0000-0000-00008E140000}"/>
    <cellStyle name="Total 5 11 2 2 3" xfId="5479" xr:uid="{00000000-0005-0000-0000-00008F140000}"/>
    <cellStyle name="Total 5 11 3" xfId="3933" xr:uid="{00000000-0005-0000-0000-000090140000}"/>
    <cellStyle name="Total 5 11 3 2" xfId="4747" xr:uid="{00000000-0005-0000-0000-000091140000}"/>
    <cellStyle name="Total 5 11 3 3" xfId="5161" xr:uid="{00000000-0005-0000-0000-000092140000}"/>
    <cellStyle name="Total 5 12" xfId="3597" xr:uid="{00000000-0005-0000-0000-000093140000}"/>
    <cellStyle name="Total 5 12 2" xfId="4253" xr:uid="{00000000-0005-0000-0000-000094140000}"/>
    <cellStyle name="Total 5 12 2 2" xfId="5001" xr:uid="{00000000-0005-0000-0000-000095140000}"/>
    <cellStyle name="Total 5 12 2 3" xfId="5477" xr:uid="{00000000-0005-0000-0000-000096140000}"/>
    <cellStyle name="Total 5 13" xfId="3931" xr:uid="{00000000-0005-0000-0000-000097140000}"/>
    <cellStyle name="Total 5 13 2" xfId="4745" xr:uid="{00000000-0005-0000-0000-000098140000}"/>
    <cellStyle name="Total 5 13 3" xfId="5159" xr:uid="{00000000-0005-0000-0000-000099140000}"/>
    <cellStyle name="Total 5 2" xfId="3160" xr:uid="{00000000-0005-0000-0000-00009A140000}"/>
    <cellStyle name="Total 5 2 2" xfId="3600" xr:uid="{00000000-0005-0000-0000-00009B140000}"/>
    <cellStyle name="Total 5 2 2 2" xfId="4256" xr:uid="{00000000-0005-0000-0000-00009C140000}"/>
    <cellStyle name="Total 5 2 2 2 2" xfId="5004" xr:uid="{00000000-0005-0000-0000-00009D140000}"/>
    <cellStyle name="Total 5 2 2 2 3" xfId="5480" xr:uid="{00000000-0005-0000-0000-00009E140000}"/>
    <cellStyle name="Total 5 2 3" xfId="3934" xr:uid="{00000000-0005-0000-0000-00009F140000}"/>
    <cellStyle name="Total 5 2 3 2" xfId="4748" xr:uid="{00000000-0005-0000-0000-0000A0140000}"/>
    <cellStyle name="Total 5 2 3 3" xfId="5162" xr:uid="{00000000-0005-0000-0000-0000A1140000}"/>
    <cellStyle name="Total 5 3" xfId="3161" xr:uid="{00000000-0005-0000-0000-0000A2140000}"/>
    <cellStyle name="Total 5 3 2" xfId="3601" xr:uid="{00000000-0005-0000-0000-0000A3140000}"/>
    <cellStyle name="Total 5 3 2 2" xfId="4257" xr:uid="{00000000-0005-0000-0000-0000A4140000}"/>
    <cellStyle name="Total 5 3 2 2 2" xfId="5005" xr:uid="{00000000-0005-0000-0000-0000A5140000}"/>
    <cellStyle name="Total 5 3 2 2 3" xfId="5481" xr:uid="{00000000-0005-0000-0000-0000A6140000}"/>
    <cellStyle name="Total 5 3 3" xfId="3935" xr:uid="{00000000-0005-0000-0000-0000A7140000}"/>
    <cellStyle name="Total 5 3 3 2" xfId="4749" xr:uid="{00000000-0005-0000-0000-0000A8140000}"/>
    <cellStyle name="Total 5 3 3 3" xfId="5163" xr:uid="{00000000-0005-0000-0000-0000A9140000}"/>
    <cellStyle name="Total 5 4" xfId="3162" xr:uid="{00000000-0005-0000-0000-0000AA140000}"/>
    <cellStyle name="Total 5 4 2" xfId="3602" xr:uid="{00000000-0005-0000-0000-0000AB140000}"/>
    <cellStyle name="Total 5 4 2 2" xfId="4258" xr:uid="{00000000-0005-0000-0000-0000AC140000}"/>
    <cellStyle name="Total 5 4 2 2 2" xfId="5006" xr:uid="{00000000-0005-0000-0000-0000AD140000}"/>
    <cellStyle name="Total 5 4 2 2 3" xfId="5482" xr:uid="{00000000-0005-0000-0000-0000AE140000}"/>
    <cellStyle name="Total 5 4 3" xfId="3936" xr:uid="{00000000-0005-0000-0000-0000AF140000}"/>
    <cellStyle name="Total 5 4 3 2" xfId="4750" xr:uid="{00000000-0005-0000-0000-0000B0140000}"/>
    <cellStyle name="Total 5 4 3 3" xfId="5164" xr:uid="{00000000-0005-0000-0000-0000B1140000}"/>
    <cellStyle name="Total 5 5" xfId="3163" xr:uid="{00000000-0005-0000-0000-0000B2140000}"/>
    <cellStyle name="Total 5 5 2" xfId="3603" xr:uid="{00000000-0005-0000-0000-0000B3140000}"/>
    <cellStyle name="Total 5 5 2 2" xfId="4259" xr:uid="{00000000-0005-0000-0000-0000B4140000}"/>
    <cellStyle name="Total 5 5 2 2 2" xfId="5007" xr:uid="{00000000-0005-0000-0000-0000B5140000}"/>
    <cellStyle name="Total 5 5 2 2 3" xfId="5483" xr:uid="{00000000-0005-0000-0000-0000B6140000}"/>
    <cellStyle name="Total 5 5 3" xfId="3937" xr:uid="{00000000-0005-0000-0000-0000B7140000}"/>
    <cellStyle name="Total 5 5 3 2" xfId="4751" xr:uid="{00000000-0005-0000-0000-0000B8140000}"/>
    <cellStyle name="Total 5 5 3 3" xfId="5165" xr:uid="{00000000-0005-0000-0000-0000B9140000}"/>
    <cellStyle name="Total 5 6" xfId="3164" xr:uid="{00000000-0005-0000-0000-0000BA140000}"/>
    <cellStyle name="Total 5 6 2" xfId="3604" xr:uid="{00000000-0005-0000-0000-0000BB140000}"/>
    <cellStyle name="Total 5 6 2 2" xfId="4260" xr:uid="{00000000-0005-0000-0000-0000BC140000}"/>
    <cellStyle name="Total 5 6 2 2 2" xfId="5008" xr:uid="{00000000-0005-0000-0000-0000BD140000}"/>
    <cellStyle name="Total 5 6 2 2 3" xfId="5484" xr:uid="{00000000-0005-0000-0000-0000BE140000}"/>
    <cellStyle name="Total 5 6 3" xfId="3938" xr:uid="{00000000-0005-0000-0000-0000BF140000}"/>
    <cellStyle name="Total 5 6 3 2" xfId="4752" xr:uid="{00000000-0005-0000-0000-0000C0140000}"/>
    <cellStyle name="Total 5 6 3 3" xfId="5166" xr:uid="{00000000-0005-0000-0000-0000C1140000}"/>
    <cellStyle name="Total 5 7" xfId="3165" xr:uid="{00000000-0005-0000-0000-0000C2140000}"/>
    <cellStyle name="Total 5 7 2" xfId="3605" xr:uid="{00000000-0005-0000-0000-0000C3140000}"/>
    <cellStyle name="Total 5 7 2 2" xfId="4261" xr:uid="{00000000-0005-0000-0000-0000C4140000}"/>
    <cellStyle name="Total 5 7 2 2 2" xfId="5009" xr:uid="{00000000-0005-0000-0000-0000C5140000}"/>
    <cellStyle name="Total 5 7 2 2 3" xfId="5485" xr:uid="{00000000-0005-0000-0000-0000C6140000}"/>
    <cellStyle name="Total 5 7 3" xfId="3939" xr:uid="{00000000-0005-0000-0000-0000C7140000}"/>
    <cellStyle name="Total 5 7 3 2" xfId="4753" xr:uid="{00000000-0005-0000-0000-0000C8140000}"/>
    <cellStyle name="Total 5 7 3 3" xfId="5167" xr:uid="{00000000-0005-0000-0000-0000C9140000}"/>
    <cellStyle name="Total 5 8" xfId="3166" xr:uid="{00000000-0005-0000-0000-0000CA140000}"/>
    <cellStyle name="Total 5 8 2" xfId="3606" xr:uid="{00000000-0005-0000-0000-0000CB140000}"/>
    <cellStyle name="Total 5 8 2 2" xfId="4262" xr:uid="{00000000-0005-0000-0000-0000CC140000}"/>
    <cellStyle name="Total 5 8 2 2 2" xfId="5010" xr:uid="{00000000-0005-0000-0000-0000CD140000}"/>
    <cellStyle name="Total 5 8 2 2 3" xfId="5486" xr:uid="{00000000-0005-0000-0000-0000CE140000}"/>
    <cellStyle name="Total 5 8 3" xfId="3940" xr:uid="{00000000-0005-0000-0000-0000CF140000}"/>
    <cellStyle name="Total 5 8 3 2" xfId="4754" xr:uid="{00000000-0005-0000-0000-0000D0140000}"/>
    <cellStyle name="Total 5 8 3 3" xfId="5168" xr:uid="{00000000-0005-0000-0000-0000D1140000}"/>
    <cellStyle name="Total 5 9" xfId="3167" xr:uid="{00000000-0005-0000-0000-0000D2140000}"/>
    <cellStyle name="Total 5 9 2" xfId="3607" xr:uid="{00000000-0005-0000-0000-0000D3140000}"/>
    <cellStyle name="Total 5 9 2 2" xfId="4263" xr:uid="{00000000-0005-0000-0000-0000D4140000}"/>
    <cellStyle name="Total 5 9 2 2 2" xfId="5011" xr:uid="{00000000-0005-0000-0000-0000D5140000}"/>
    <cellStyle name="Total 5 9 2 2 3" xfId="5487" xr:uid="{00000000-0005-0000-0000-0000D6140000}"/>
    <cellStyle name="Total 5 9 3" xfId="3941" xr:uid="{00000000-0005-0000-0000-0000D7140000}"/>
    <cellStyle name="Total 5 9 3 2" xfId="4755" xr:uid="{00000000-0005-0000-0000-0000D8140000}"/>
    <cellStyle name="Total 5 9 3 3" xfId="5169" xr:uid="{00000000-0005-0000-0000-0000D9140000}"/>
    <cellStyle name="Total 6" xfId="3168" xr:uid="{00000000-0005-0000-0000-0000DA140000}"/>
    <cellStyle name="Total 6 10" xfId="3169" xr:uid="{00000000-0005-0000-0000-0000DB140000}"/>
    <cellStyle name="Total 6 10 2" xfId="3609" xr:uid="{00000000-0005-0000-0000-0000DC140000}"/>
    <cellStyle name="Total 6 10 2 2" xfId="4265" xr:uid="{00000000-0005-0000-0000-0000DD140000}"/>
    <cellStyle name="Total 6 10 2 2 2" xfId="5013" xr:uid="{00000000-0005-0000-0000-0000DE140000}"/>
    <cellStyle name="Total 6 10 2 2 3" xfId="5489" xr:uid="{00000000-0005-0000-0000-0000DF140000}"/>
    <cellStyle name="Total 6 10 3" xfId="3943" xr:uid="{00000000-0005-0000-0000-0000E0140000}"/>
    <cellStyle name="Total 6 10 3 2" xfId="4757" xr:uid="{00000000-0005-0000-0000-0000E1140000}"/>
    <cellStyle name="Total 6 10 3 3" xfId="5171" xr:uid="{00000000-0005-0000-0000-0000E2140000}"/>
    <cellStyle name="Total 6 11" xfId="3170" xr:uid="{00000000-0005-0000-0000-0000E3140000}"/>
    <cellStyle name="Total 6 11 2" xfId="3610" xr:uid="{00000000-0005-0000-0000-0000E4140000}"/>
    <cellStyle name="Total 6 11 2 2" xfId="4266" xr:uid="{00000000-0005-0000-0000-0000E5140000}"/>
    <cellStyle name="Total 6 11 2 2 2" xfId="5014" xr:uid="{00000000-0005-0000-0000-0000E6140000}"/>
    <cellStyle name="Total 6 11 2 2 3" xfId="5490" xr:uid="{00000000-0005-0000-0000-0000E7140000}"/>
    <cellStyle name="Total 6 11 3" xfId="3944" xr:uid="{00000000-0005-0000-0000-0000E8140000}"/>
    <cellStyle name="Total 6 11 3 2" xfId="4758" xr:uid="{00000000-0005-0000-0000-0000E9140000}"/>
    <cellStyle name="Total 6 11 3 3" xfId="5172" xr:uid="{00000000-0005-0000-0000-0000EA140000}"/>
    <cellStyle name="Total 6 12" xfId="3608" xr:uid="{00000000-0005-0000-0000-0000EB140000}"/>
    <cellStyle name="Total 6 12 2" xfId="4264" xr:uid="{00000000-0005-0000-0000-0000EC140000}"/>
    <cellStyle name="Total 6 12 2 2" xfId="5012" xr:uid="{00000000-0005-0000-0000-0000ED140000}"/>
    <cellStyle name="Total 6 12 2 3" xfId="5488" xr:uid="{00000000-0005-0000-0000-0000EE140000}"/>
    <cellStyle name="Total 6 13" xfId="3942" xr:uid="{00000000-0005-0000-0000-0000EF140000}"/>
    <cellStyle name="Total 6 13 2" xfId="4756" xr:uid="{00000000-0005-0000-0000-0000F0140000}"/>
    <cellStyle name="Total 6 13 3" xfId="5170" xr:uid="{00000000-0005-0000-0000-0000F1140000}"/>
    <cellStyle name="Total 6 2" xfId="3171" xr:uid="{00000000-0005-0000-0000-0000F2140000}"/>
    <cellStyle name="Total 6 2 2" xfId="3611" xr:uid="{00000000-0005-0000-0000-0000F3140000}"/>
    <cellStyle name="Total 6 2 2 2" xfId="4267" xr:uid="{00000000-0005-0000-0000-0000F4140000}"/>
    <cellStyle name="Total 6 2 2 2 2" xfId="5015" xr:uid="{00000000-0005-0000-0000-0000F5140000}"/>
    <cellStyle name="Total 6 2 2 2 3" xfId="5491" xr:uid="{00000000-0005-0000-0000-0000F6140000}"/>
    <cellStyle name="Total 6 2 3" xfId="3945" xr:uid="{00000000-0005-0000-0000-0000F7140000}"/>
    <cellStyle name="Total 6 2 3 2" xfId="4759" xr:uid="{00000000-0005-0000-0000-0000F8140000}"/>
    <cellStyle name="Total 6 2 3 3" xfId="5173" xr:uid="{00000000-0005-0000-0000-0000F9140000}"/>
    <cellStyle name="Total 6 3" xfId="3172" xr:uid="{00000000-0005-0000-0000-0000FA140000}"/>
    <cellStyle name="Total 6 3 2" xfId="3612" xr:uid="{00000000-0005-0000-0000-0000FB140000}"/>
    <cellStyle name="Total 6 3 2 2" xfId="4268" xr:uid="{00000000-0005-0000-0000-0000FC140000}"/>
    <cellStyle name="Total 6 3 2 2 2" xfId="5016" xr:uid="{00000000-0005-0000-0000-0000FD140000}"/>
    <cellStyle name="Total 6 3 2 2 3" xfId="5492" xr:uid="{00000000-0005-0000-0000-0000FE140000}"/>
    <cellStyle name="Total 6 3 3" xfId="3946" xr:uid="{00000000-0005-0000-0000-0000FF140000}"/>
    <cellStyle name="Total 6 3 3 2" xfId="4760" xr:uid="{00000000-0005-0000-0000-000000150000}"/>
    <cellStyle name="Total 6 3 3 3" xfId="5174" xr:uid="{00000000-0005-0000-0000-000001150000}"/>
    <cellStyle name="Total 6 4" xfId="3173" xr:uid="{00000000-0005-0000-0000-000002150000}"/>
    <cellStyle name="Total 6 4 2" xfId="3613" xr:uid="{00000000-0005-0000-0000-000003150000}"/>
    <cellStyle name="Total 6 4 2 2" xfId="4269" xr:uid="{00000000-0005-0000-0000-000004150000}"/>
    <cellStyle name="Total 6 4 2 2 2" xfId="5017" xr:uid="{00000000-0005-0000-0000-000005150000}"/>
    <cellStyle name="Total 6 4 2 2 3" xfId="5493" xr:uid="{00000000-0005-0000-0000-000006150000}"/>
    <cellStyle name="Total 6 4 3" xfId="3947" xr:uid="{00000000-0005-0000-0000-000007150000}"/>
    <cellStyle name="Total 6 4 3 2" xfId="4761" xr:uid="{00000000-0005-0000-0000-000008150000}"/>
    <cellStyle name="Total 6 4 3 3" xfId="5175" xr:uid="{00000000-0005-0000-0000-000009150000}"/>
    <cellStyle name="Total 6 5" xfId="3174" xr:uid="{00000000-0005-0000-0000-00000A150000}"/>
    <cellStyle name="Total 6 5 2" xfId="3614" xr:uid="{00000000-0005-0000-0000-00000B150000}"/>
    <cellStyle name="Total 6 5 2 2" xfId="4270" xr:uid="{00000000-0005-0000-0000-00000C150000}"/>
    <cellStyle name="Total 6 5 2 2 2" xfId="5018" xr:uid="{00000000-0005-0000-0000-00000D150000}"/>
    <cellStyle name="Total 6 5 2 2 3" xfId="5494" xr:uid="{00000000-0005-0000-0000-00000E150000}"/>
    <cellStyle name="Total 6 5 3" xfId="3948" xr:uid="{00000000-0005-0000-0000-00000F150000}"/>
    <cellStyle name="Total 6 5 3 2" xfId="4762" xr:uid="{00000000-0005-0000-0000-000010150000}"/>
    <cellStyle name="Total 6 5 3 3" xfId="5176" xr:uid="{00000000-0005-0000-0000-000011150000}"/>
    <cellStyle name="Total 6 6" xfId="3175" xr:uid="{00000000-0005-0000-0000-000012150000}"/>
    <cellStyle name="Total 6 6 2" xfId="3615" xr:uid="{00000000-0005-0000-0000-000013150000}"/>
    <cellStyle name="Total 6 6 2 2" xfId="4271" xr:uid="{00000000-0005-0000-0000-000014150000}"/>
    <cellStyle name="Total 6 6 2 2 2" xfId="5019" xr:uid="{00000000-0005-0000-0000-000015150000}"/>
    <cellStyle name="Total 6 6 2 2 3" xfId="5495" xr:uid="{00000000-0005-0000-0000-000016150000}"/>
    <cellStyle name="Total 6 6 3" xfId="3949" xr:uid="{00000000-0005-0000-0000-000017150000}"/>
    <cellStyle name="Total 6 6 3 2" xfId="4763" xr:uid="{00000000-0005-0000-0000-000018150000}"/>
    <cellStyle name="Total 6 6 3 3" xfId="5177" xr:uid="{00000000-0005-0000-0000-000019150000}"/>
    <cellStyle name="Total 6 7" xfId="3176" xr:uid="{00000000-0005-0000-0000-00001A150000}"/>
    <cellStyle name="Total 6 7 2" xfId="3616" xr:uid="{00000000-0005-0000-0000-00001B150000}"/>
    <cellStyle name="Total 6 7 2 2" xfId="4272" xr:uid="{00000000-0005-0000-0000-00001C150000}"/>
    <cellStyle name="Total 6 7 2 2 2" xfId="5020" xr:uid="{00000000-0005-0000-0000-00001D150000}"/>
    <cellStyle name="Total 6 7 2 2 3" xfId="5496" xr:uid="{00000000-0005-0000-0000-00001E150000}"/>
    <cellStyle name="Total 6 7 3" xfId="3950" xr:uid="{00000000-0005-0000-0000-00001F150000}"/>
    <cellStyle name="Total 6 7 3 2" xfId="4764" xr:uid="{00000000-0005-0000-0000-000020150000}"/>
    <cellStyle name="Total 6 7 3 3" xfId="5178" xr:uid="{00000000-0005-0000-0000-000021150000}"/>
    <cellStyle name="Total 6 8" xfId="3177" xr:uid="{00000000-0005-0000-0000-000022150000}"/>
    <cellStyle name="Total 6 8 2" xfId="3617" xr:uid="{00000000-0005-0000-0000-000023150000}"/>
    <cellStyle name="Total 6 8 2 2" xfId="4273" xr:uid="{00000000-0005-0000-0000-000024150000}"/>
    <cellStyle name="Total 6 8 2 2 2" xfId="5021" xr:uid="{00000000-0005-0000-0000-000025150000}"/>
    <cellStyle name="Total 6 8 2 2 3" xfId="5497" xr:uid="{00000000-0005-0000-0000-000026150000}"/>
    <cellStyle name="Total 6 8 3" xfId="3951" xr:uid="{00000000-0005-0000-0000-000027150000}"/>
    <cellStyle name="Total 6 8 3 2" xfId="4765" xr:uid="{00000000-0005-0000-0000-000028150000}"/>
    <cellStyle name="Total 6 8 3 3" xfId="5179" xr:uid="{00000000-0005-0000-0000-000029150000}"/>
    <cellStyle name="Total 6 9" xfId="3178" xr:uid="{00000000-0005-0000-0000-00002A150000}"/>
    <cellStyle name="Total 6 9 2" xfId="3618" xr:uid="{00000000-0005-0000-0000-00002B150000}"/>
    <cellStyle name="Total 6 9 2 2" xfId="4274" xr:uid="{00000000-0005-0000-0000-00002C150000}"/>
    <cellStyle name="Total 6 9 2 2 2" xfId="5022" xr:uid="{00000000-0005-0000-0000-00002D150000}"/>
    <cellStyle name="Total 6 9 2 2 3" xfId="5498" xr:uid="{00000000-0005-0000-0000-00002E150000}"/>
    <cellStyle name="Total 6 9 3" xfId="3952" xr:uid="{00000000-0005-0000-0000-00002F150000}"/>
    <cellStyle name="Total 6 9 3 2" xfId="4766" xr:uid="{00000000-0005-0000-0000-000030150000}"/>
    <cellStyle name="Total 6 9 3 3" xfId="5180" xr:uid="{00000000-0005-0000-0000-000031150000}"/>
    <cellStyle name="Total 7" xfId="3179" xr:uid="{00000000-0005-0000-0000-000032150000}"/>
    <cellStyle name="Total 7 2" xfId="3619" xr:uid="{00000000-0005-0000-0000-000033150000}"/>
    <cellStyle name="Total 7 2 2" xfId="4275" xr:uid="{00000000-0005-0000-0000-000034150000}"/>
    <cellStyle name="Total 7 2 2 2" xfId="5023" xr:uid="{00000000-0005-0000-0000-000035150000}"/>
    <cellStyle name="Total 7 2 2 3" xfId="5499" xr:uid="{00000000-0005-0000-0000-000036150000}"/>
    <cellStyle name="Total 7 3" xfId="3953" xr:uid="{00000000-0005-0000-0000-000037150000}"/>
    <cellStyle name="Total 7 3 2" xfId="4767" xr:uid="{00000000-0005-0000-0000-000038150000}"/>
    <cellStyle name="Total 7 3 3" xfId="5181" xr:uid="{00000000-0005-0000-0000-000039150000}"/>
    <cellStyle name="Total 8" xfId="3180" xr:uid="{00000000-0005-0000-0000-00003A150000}"/>
    <cellStyle name="Total 8 2" xfId="3620" xr:uid="{00000000-0005-0000-0000-00003B150000}"/>
    <cellStyle name="Total 8 2 2" xfId="4276" xr:uid="{00000000-0005-0000-0000-00003C150000}"/>
    <cellStyle name="Total 8 2 2 2" xfId="5024" xr:uid="{00000000-0005-0000-0000-00003D150000}"/>
    <cellStyle name="Total 8 2 2 3" xfId="5500" xr:uid="{00000000-0005-0000-0000-00003E150000}"/>
    <cellStyle name="Total 8 3" xfId="3954" xr:uid="{00000000-0005-0000-0000-00003F150000}"/>
    <cellStyle name="Total 8 3 2" xfId="4768" xr:uid="{00000000-0005-0000-0000-000040150000}"/>
    <cellStyle name="Total 8 3 3" xfId="5182" xr:uid="{00000000-0005-0000-0000-000041150000}"/>
    <cellStyle name="Total 9" xfId="3181" xr:uid="{00000000-0005-0000-0000-000042150000}"/>
    <cellStyle name="Total 9 2" xfId="3621" xr:uid="{00000000-0005-0000-0000-000043150000}"/>
    <cellStyle name="Total 9 2 2" xfId="4277" xr:uid="{00000000-0005-0000-0000-000044150000}"/>
    <cellStyle name="Total 9 2 2 2" xfId="5025" xr:uid="{00000000-0005-0000-0000-000045150000}"/>
    <cellStyle name="Total 9 2 2 3" xfId="5501" xr:uid="{00000000-0005-0000-0000-000046150000}"/>
    <cellStyle name="Total 9 3" xfId="3955" xr:uid="{00000000-0005-0000-0000-000047150000}"/>
    <cellStyle name="Total 9 3 2" xfId="4769" xr:uid="{00000000-0005-0000-0000-000048150000}"/>
    <cellStyle name="Total 9 3 3" xfId="5183" xr:uid="{00000000-0005-0000-0000-000049150000}"/>
    <cellStyle name="Totale" xfId="4337" xr:uid="{00000000-0005-0000-0000-00004A150000}"/>
    <cellStyle name="Totale 2" xfId="4343" xr:uid="{00000000-0005-0000-0000-00004B150000}"/>
    <cellStyle name="Totale 3" xfId="5512" xr:uid="{00000000-0005-0000-0000-00004C150000}"/>
    <cellStyle name="Valore non valido" xfId="4338" xr:uid="{00000000-0005-0000-0000-00004D150000}"/>
    <cellStyle name="Valore valido" xfId="4339" xr:uid="{00000000-0005-0000-0000-00004E150000}"/>
    <cellStyle name="Valuutta_Layo9704" xfId="3182" xr:uid="{00000000-0005-0000-0000-00004F150000}"/>
    <cellStyle name="Warning Text 10" xfId="3183" xr:uid="{00000000-0005-0000-0000-000050150000}"/>
    <cellStyle name="Warning Text 2" xfId="3184" xr:uid="{00000000-0005-0000-0000-000051150000}"/>
    <cellStyle name="Warning Text 2 10" xfId="3185" xr:uid="{00000000-0005-0000-0000-000052150000}"/>
    <cellStyle name="Warning Text 2 11" xfId="3186" xr:uid="{00000000-0005-0000-0000-000053150000}"/>
    <cellStyle name="Warning Text 2 2" xfId="3187" xr:uid="{00000000-0005-0000-0000-000054150000}"/>
    <cellStyle name="Warning Text 2 3" xfId="3188" xr:uid="{00000000-0005-0000-0000-000055150000}"/>
    <cellStyle name="Warning Text 2 4" xfId="3189" xr:uid="{00000000-0005-0000-0000-000056150000}"/>
    <cellStyle name="Warning Text 2 5" xfId="3190" xr:uid="{00000000-0005-0000-0000-000057150000}"/>
    <cellStyle name="Warning Text 2 6" xfId="3191" xr:uid="{00000000-0005-0000-0000-000058150000}"/>
    <cellStyle name="Warning Text 2 7" xfId="3192" xr:uid="{00000000-0005-0000-0000-000059150000}"/>
    <cellStyle name="Warning Text 2 8" xfId="3193" xr:uid="{00000000-0005-0000-0000-00005A150000}"/>
    <cellStyle name="Warning Text 2 9" xfId="3194" xr:uid="{00000000-0005-0000-0000-00005B150000}"/>
    <cellStyle name="Warning Text 3" xfId="3195" xr:uid="{00000000-0005-0000-0000-00005C150000}"/>
    <cellStyle name="Warning Text 3 10" xfId="3196" xr:uid="{00000000-0005-0000-0000-00005D150000}"/>
    <cellStyle name="Warning Text 3 11" xfId="3197" xr:uid="{00000000-0005-0000-0000-00005E150000}"/>
    <cellStyle name="Warning Text 3 2" xfId="3198" xr:uid="{00000000-0005-0000-0000-00005F150000}"/>
    <cellStyle name="Warning Text 3 3" xfId="3199" xr:uid="{00000000-0005-0000-0000-000060150000}"/>
    <cellStyle name="Warning Text 3 4" xfId="3200" xr:uid="{00000000-0005-0000-0000-000061150000}"/>
    <cellStyle name="Warning Text 3 5" xfId="3201" xr:uid="{00000000-0005-0000-0000-000062150000}"/>
    <cellStyle name="Warning Text 3 6" xfId="3202" xr:uid="{00000000-0005-0000-0000-000063150000}"/>
    <cellStyle name="Warning Text 3 7" xfId="3203" xr:uid="{00000000-0005-0000-0000-000064150000}"/>
    <cellStyle name="Warning Text 3 8" xfId="3204" xr:uid="{00000000-0005-0000-0000-000065150000}"/>
    <cellStyle name="Warning Text 3 9" xfId="3205" xr:uid="{00000000-0005-0000-0000-000066150000}"/>
    <cellStyle name="Warning Text 4" xfId="3206" xr:uid="{00000000-0005-0000-0000-000067150000}"/>
    <cellStyle name="Warning Text 4 10" xfId="3207" xr:uid="{00000000-0005-0000-0000-000068150000}"/>
    <cellStyle name="Warning Text 4 11" xfId="3208" xr:uid="{00000000-0005-0000-0000-000069150000}"/>
    <cellStyle name="Warning Text 4 2" xfId="3209" xr:uid="{00000000-0005-0000-0000-00006A150000}"/>
    <cellStyle name="Warning Text 4 3" xfId="3210" xr:uid="{00000000-0005-0000-0000-00006B150000}"/>
    <cellStyle name="Warning Text 4 4" xfId="3211" xr:uid="{00000000-0005-0000-0000-00006C150000}"/>
    <cellStyle name="Warning Text 4 5" xfId="3212" xr:uid="{00000000-0005-0000-0000-00006D150000}"/>
    <cellStyle name="Warning Text 4 6" xfId="3213" xr:uid="{00000000-0005-0000-0000-00006E150000}"/>
    <cellStyle name="Warning Text 4 7" xfId="3214" xr:uid="{00000000-0005-0000-0000-00006F150000}"/>
    <cellStyle name="Warning Text 4 8" xfId="3215" xr:uid="{00000000-0005-0000-0000-000070150000}"/>
    <cellStyle name="Warning Text 4 9" xfId="3216" xr:uid="{00000000-0005-0000-0000-000071150000}"/>
    <cellStyle name="Warning Text 5" xfId="3217" xr:uid="{00000000-0005-0000-0000-000072150000}"/>
    <cellStyle name="Warning Text 5 10" xfId="3218" xr:uid="{00000000-0005-0000-0000-000073150000}"/>
    <cellStyle name="Warning Text 5 11" xfId="3219" xr:uid="{00000000-0005-0000-0000-000074150000}"/>
    <cellStyle name="Warning Text 5 2" xfId="3220" xr:uid="{00000000-0005-0000-0000-000075150000}"/>
    <cellStyle name="Warning Text 5 3" xfId="3221" xr:uid="{00000000-0005-0000-0000-000076150000}"/>
    <cellStyle name="Warning Text 5 4" xfId="3222" xr:uid="{00000000-0005-0000-0000-000077150000}"/>
    <cellStyle name="Warning Text 5 5" xfId="3223" xr:uid="{00000000-0005-0000-0000-000078150000}"/>
    <cellStyle name="Warning Text 5 6" xfId="3224" xr:uid="{00000000-0005-0000-0000-000079150000}"/>
    <cellStyle name="Warning Text 5 7" xfId="3225" xr:uid="{00000000-0005-0000-0000-00007A150000}"/>
    <cellStyle name="Warning Text 5 8" xfId="3226" xr:uid="{00000000-0005-0000-0000-00007B150000}"/>
    <cellStyle name="Warning Text 5 9" xfId="3227" xr:uid="{00000000-0005-0000-0000-00007C150000}"/>
    <cellStyle name="Warning Text 6" xfId="3228" xr:uid="{00000000-0005-0000-0000-00007D150000}"/>
    <cellStyle name="Warning Text 6 10" xfId="3229" xr:uid="{00000000-0005-0000-0000-00007E150000}"/>
    <cellStyle name="Warning Text 6 11" xfId="3230" xr:uid="{00000000-0005-0000-0000-00007F150000}"/>
    <cellStyle name="Warning Text 6 2" xfId="3231" xr:uid="{00000000-0005-0000-0000-000080150000}"/>
    <cellStyle name="Warning Text 6 3" xfId="3232" xr:uid="{00000000-0005-0000-0000-000081150000}"/>
    <cellStyle name="Warning Text 6 4" xfId="3233" xr:uid="{00000000-0005-0000-0000-000082150000}"/>
    <cellStyle name="Warning Text 6 5" xfId="3234" xr:uid="{00000000-0005-0000-0000-000083150000}"/>
    <cellStyle name="Warning Text 6 6" xfId="3235" xr:uid="{00000000-0005-0000-0000-000084150000}"/>
    <cellStyle name="Warning Text 6 7" xfId="3236" xr:uid="{00000000-0005-0000-0000-000085150000}"/>
    <cellStyle name="Warning Text 6 8" xfId="3237" xr:uid="{00000000-0005-0000-0000-000086150000}"/>
    <cellStyle name="Warning Text 6 9" xfId="3238" xr:uid="{00000000-0005-0000-0000-000087150000}"/>
    <cellStyle name="Warning Text 7" xfId="3239" xr:uid="{00000000-0005-0000-0000-000088150000}"/>
    <cellStyle name="Warning Text 8" xfId="3240" xr:uid="{00000000-0005-0000-0000-000089150000}"/>
    <cellStyle name="Warning Text 9" xfId="3241" xr:uid="{00000000-0005-0000-0000-00008A150000}"/>
    <cellStyle name="Обычный_CRF2002 (1)" xfId="3242" xr:uid="{00000000-0005-0000-0000-00008B150000}"/>
    <cellStyle name="已访问的超链接" xfId="3270" xr:uid="{00000000-0005-0000-0000-00008C1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89647</xdr:colOff>
      <xdr:row>7</xdr:row>
      <xdr:rowOff>133450</xdr:rowOff>
    </xdr:from>
    <xdr:ext cx="8110812" cy="5638317"/>
    <xdr:pic>
      <xdr:nvPicPr>
        <xdr:cNvPr id="2" name="Picture 1">
          <a:extLst>
            <a:ext uri="{FF2B5EF4-FFF2-40B4-BE49-F238E27FC236}">
              <a16:creationId xmlns:a16="http://schemas.microsoft.com/office/drawing/2014/main" id="{9D785292-4794-4E12-8134-9011562E665C}"/>
            </a:ext>
          </a:extLst>
        </xdr:cNvPr>
        <xdr:cNvPicPr>
          <a:picLocks noChangeAspect="1"/>
        </xdr:cNvPicPr>
      </xdr:nvPicPr>
      <xdr:blipFill>
        <a:blip xmlns:r="http://schemas.openxmlformats.org/officeDocument/2006/relationships" r:embed="rId1"/>
        <a:stretch>
          <a:fillRect/>
        </a:stretch>
      </xdr:blipFill>
      <xdr:spPr>
        <a:xfrm>
          <a:off x="89647" y="1466950"/>
          <a:ext cx="8110812" cy="5638317"/>
        </a:xfrm>
        <a:prstGeom prst="rect">
          <a:avLst/>
        </a:prstGeom>
      </xdr:spPr>
    </xdr:pic>
    <xdr:clientData/>
  </xdr:oneCellAnchor>
  <xdr:oneCellAnchor>
    <xdr:from>
      <xdr:col>0</xdr:col>
      <xdr:colOff>0</xdr:colOff>
      <xdr:row>0</xdr:row>
      <xdr:rowOff>0</xdr:rowOff>
    </xdr:from>
    <xdr:ext cx="2378529" cy="1206713"/>
    <xdr:pic>
      <xdr:nvPicPr>
        <xdr:cNvPr id="3" name="Picture 2" descr="MaREI - SFI Research Centre for Energy, Climate and Marine Research">
          <a:extLst>
            <a:ext uri="{FF2B5EF4-FFF2-40B4-BE49-F238E27FC236}">
              <a16:creationId xmlns:a16="http://schemas.microsoft.com/office/drawing/2014/main" id="{3D380154-1398-4148-A075-B3B3CBF34C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378529" cy="120671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193702</xdr:colOff>
      <xdr:row>4</xdr:row>
      <xdr:rowOff>219315</xdr:rowOff>
    </xdr:from>
    <xdr:to>
      <xdr:col>33</xdr:col>
      <xdr:colOff>76040</xdr:colOff>
      <xdr:row>42</xdr:row>
      <xdr:rowOff>141675</xdr:rowOff>
    </xdr:to>
    <xdr:sp macro="" textlink="">
      <xdr:nvSpPr>
        <xdr:cNvPr id="4" name="TextBox 3">
          <a:extLst>
            <a:ext uri="{FF2B5EF4-FFF2-40B4-BE49-F238E27FC236}">
              <a16:creationId xmlns:a16="http://schemas.microsoft.com/office/drawing/2014/main" id="{27D662CB-FC63-4233-A1AD-2E81367B3CAA}"/>
            </a:ext>
          </a:extLst>
        </xdr:cNvPr>
        <xdr:cNvSpPr txBox="1"/>
      </xdr:nvSpPr>
      <xdr:spPr>
        <a:xfrm>
          <a:off x="9102378" y="1272668"/>
          <a:ext cx="10572750" cy="7307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Overview </a:t>
          </a: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The main model used</a:t>
          </a:r>
          <a:r>
            <a:rPr lang="en-GB" sz="1400" b="1" baseline="0">
              <a:solidFill>
                <a:schemeClr val="dk1"/>
              </a:solidFill>
              <a:effectLst/>
              <a:latin typeface="+mn-lt"/>
              <a:ea typeface="+mn-ea"/>
              <a:cs typeface="+mn-cs"/>
            </a:rPr>
            <a:t> in this analysis is the TIMES model of Ireland</a:t>
          </a:r>
          <a:r>
            <a:rPr lang="en-GB" sz="1400" b="0" baseline="0">
              <a:solidFill>
                <a:schemeClr val="dk1"/>
              </a:solidFill>
              <a:effectLst/>
              <a:latin typeface="+mn-lt"/>
              <a:ea typeface="+mn-ea"/>
              <a:cs typeface="+mn-cs"/>
            </a:rPr>
            <a:t>. </a:t>
          </a:r>
          <a:r>
            <a:rPr lang="en-GB" sz="1400" b="0">
              <a:solidFill>
                <a:schemeClr val="dk1"/>
              </a:solidFill>
              <a:effectLst/>
              <a:latin typeface="+mn-lt"/>
              <a:ea typeface="+mn-ea"/>
              <a:cs typeface="+mn-cs"/>
            </a:rPr>
            <a:t>The development of the</a:t>
          </a:r>
          <a:r>
            <a:rPr lang="en-GB" sz="1400" b="0" baseline="0">
              <a:solidFill>
                <a:schemeClr val="dk1"/>
              </a:solidFill>
              <a:effectLst/>
              <a:latin typeface="+mn-lt"/>
              <a:ea typeface="+mn-ea"/>
              <a:cs typeface="+mn-cs"/>
            </a:rPr>
            <a:t> </a:t>
          </a:r>
          <a:r>
            <a:rPr lang="en-GB" sz="1400" b="0">
              <a:solidFill>
                <a:schemeClr val="dk1"/>
              </a:solidFill>
              <a:effectLst/>
              <a:latin typeface="+mn-lt"/>
              <a:ea typeface="+mn-ea"/>
              <a:cs typeface="+mn-cs"/>
            </a:rPr>
            <a:t>TIMES model was funded by SEAI and the Environmental Protection Agency in Ireland. It provides cross-sectoral evidence-based analysis for climate and energy policy. The model represents the Irish energy system and its possible long-term evolution through a network of processes that transform, transport, distribute and convert energy from its supply sector (fuel mining, primary and secondary production, exogenous import and export) to its power generation sector (including also the combined heat and power) and demand sectors (residential, commercial and public services, agricultural, transport and industry).  It uses long-term macroeconomic projections of GDP, population growth and commodity costs to derive future scenarios of energy service demands such as heating, lighting, mobility, electricity and uses an optimisation framework to determine the least cost suite of technologies and measures to meet these demands over the long term. The strong point of the TIMES modelling framework is that it combines a detailed, technology-rich database with an economically optimising solver. It generates robust energy policy scenarios over medium to long time horizons and these can offer strategic insights into long-term decarbonisation policy. This is especially important for the energy sector, which has large capital investments with long project lifetimes. The Irish TIMES model does provide very useful guidance into how to achieve policy decisions (e.g. renewable electricity targets) using a least-cost approach. The complex dynamics (incorporating technologies, fuel prices, infrastructures and capacity constraints) of the entire energy system can be analysed through this modelling approach to better inform policy choices. A key strength of integrated energy systems models is that they approach energy as a system rather than as a set of discrete non-interactive elements. This has the advantage of providing insights into the most important substitution options that are linked to the system as a whole, which cannot be understood when analysing a single technology, commodity or sector. A focus on the electricity sector, for example, risks excluding possible unforeseen step changes in electricity demand, because of, perhaps, the electrification of transport or of heating. Current energy systems are the result of complex country-dependent, multi-sector developments. The TIMES model looks at long term scenarios out to the year 2070 and is computationally limited in terms of time resolution.  To provide a detailed analysis of the power system TIMES soft-links using techniques developed here to a dedicated PLEXOS electricity system model to provide greater analysis of the electricity system. The PLEXOS model takes projections for annual power system capacity, annual electricity demand, EV deployment, electric heatpumps uptake and energy efficiency measures and analyses this at hourly resolution to determine the precise impact on the power system. PLEXOS is an industry-standard software used widely in Ireland by SEAI for national energy projections, by the CRU for electricity market validation and EirGrid for future electricity scenarios. It allows each individual year to be examined at in detail at high resolution. The model spans the EU 27 + the UK with detailed representation of the power system in Ireland from TIMES and summary representation of European countries from European Commissions published scenarios.  This allows the value of interconnection to be quantified. The PLEXOS model simulates the future power system at hourly resolution which captures the impact of high levels of variable renewables on power system security, flexibility and wholesale electricity prices. </a:t>
          </a:r>
          <a:r>
            <a:rPr lang="en-IE" sz="1400" b="0" i="0" u="none" strike="noStrike">
              <a:solidFill>
                <a:schemeClr val="dk1"/>
              </a:solidFill>
              <a:effectLst/>
              <a:latin typeface="+mn-lt"/>
              <a:ea typeface="+mn-ea"/>
              <a:cs typeface="+mn-cs"/>
            </a:rPr>
            <a:t>The TIMES model has been peer reviewed here https://www.sciencedirect.com/science/article/pii/S0301421512009263</a:t>
          </a:r>
          <a:r>
            <a:rPr lang="en-IE" sz="1400"/>
            <a:t> </a:t>
          </a:r>
        </a:p>
        <a:p>
          <a:pPr marL="0" marR="0" lvl="0" indent="0" defTabSz="914400" eaLnBrk="1" fontAlgn="auto" latinLnBrk="0" hangingPunct="1">
            <a:lnSpc>
              <a:spcPct val="100000"/>
            </a:lnSpc>
            <a:spcBef>
              <a:spcPts val="0"/>
            </a:spcBef>
            <a:spcAft>
              <a:spcPts val="0"/>
            </a:spcAft>
            <a:buClrTx/>
            <a:buSzTx/>
            <a:buFontTx/>
            <a:buNone/>
            <a:tabLst/>
            <a:defRPr/>
          </a:pPr>
          <a:endParaRPr lang="en-IE" sz="1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32497</xdr:rowOff>
    </xdr:from>
    <xdr:to>
      <xdr:col>1</xdr:col>
      <xdr:colOff>2821297</xdr:colOff>
      <xdr:row>31</xdr:row>
      <xdr:rowOff>2801</xdr:rowOff>
    </xdr:to>
    <xdr:pic>
      <xdr:nvPicPr>
        <xdr:cNvPr id="2" name="Picture 1">
          <a:extLst>
            <a:ext uri="{FF2B5EF4-FFF2-40B4-BE49-F238E27FC236}">
              <a16:creationId xmlns:a16="http://schemas.microsoft.com/office/drawing/2014/main" id="{92D1BF82-8EAC-4314-BC78-56E53951DE5D}"/>
            </a:ext>
          </a:extLst>
        </xdr:cNvPr>
        <xdr:cNvPicPr>
          <a:picLocks noChangeAspect="1"/>
        </xdr:cNvPicPr>
      </xdr:nvPicPr>
      <xdr:blipFill rotWithShape="1">
        <a:blip xmlns:r="http://schemas.openxmlformats.org/officeDocument/2006/relationships" r:embed="rId1"/>
        <a:srcRect l="39344" t="12038" r="24524" b="4074"/>
        <a:stretch/>
      </xdr:blipFill>
      <xdr:spPr>
        <a:xfrm>
          <a:off x="0" y="613522"/>
          <a:ext cx="4050022" cy="53043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371475</xdr:rowOff>
    </xdr:from>
    <xdr:to>
      <xdr:col>9</xdr:col>
      <xdr:colOff>561974</xdr:colOff>
      <xdr:row>9</xdr:row>
      <xdr:rowOff>133350</xdr:rowOff>
    </xdr:to>
    <xdr:sp macro="" textlink="">
      <xdr:nvSpPr>
        <xdr:cNvPr id="2" name="TextBox 1">
          <a:extLst>
            <a:ext uri="{FF2B5EF4-FFF2-40B4-BE49-F238E27FC236}">
              <a16:creationId xmlns:a16="http://schemas.microsoft.com/office/drawing/2014/main" id="{EB4A4598-2442-4F0F-AB77-072E0622F172}"/>
            </a:ext>
          </a:extLst>
        </xdr:cNvPr>
        <xdr:cNvSpPr txBox="1"/>
      </xdr:nvSpPr>
      <xdr:spPr>
        <a:xfrm>
          <a:off x="0" y="371475"/>
          <a:ext cx="9953624"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0" i="0">
              <a:solidFill>
                <a:schemeClr val="dk1"/>
              </a:solidFill>
              <a:effectLst/>
              <a:latin typeface="+mn-lt"/>
              <a:ea typeface="+mn-ea"/>
              <a:cs typeface="+mn-cs"/>
            </a:rPr>
            <a:t>Energy</a:t>
          </a:r>
          <a:r>
            <a:rPr lang="en-IE" sz="1100" b="0" i="0" baseline="0">
              <a:solidFill>
                <a:schemeClr val="dk1"/>
              </a:solidFill>
              <a:effectLst/>
              <a:latin typeface="+mn-lt"/>
              <a:ea typeface="+mn-ea"/>
              <a:cs typeface="+mn-cs"/>
            </a:rPr>
            <a:t> Service Demand are presented here</a:t>
          </a:r>
          <a:r>
            <a:rPr lang="en-IE" sz="1100" b="0" i="0">
              <a:solidFill>
                <a:schemeClr val="dk1"/>
              </a:solidFill>
              <a:effectLst/>
              <a:latin typeface="+mn-lt"/>
              <a:ea typeface="+mn-ea"/>
              <a:cs typeface="+mn-cs"/>
            </a:rPr>
            <a:t> (for example the amount of car road travel in passenger kilometres, residential lighting final energy in PJ, cement production in Mt, etc.Projecting future energy service demands over the time horizon within TIMES require two sets of parameters: demand drivers and elasticities. Both demand drivers (for example population, GDP, number of households) and demand elasticities are mostly linked to economic activity and to energy prices, which are usually exogenously obtained via other models or from accepted other sources. To drive the demand component in Irish TIMES, macro-economic forecasts from the Economic and Social Research Institute are used as demand drivers that are summarised in the lower table, in conjunction with GEM-E3’s industry Autonomous Energy Efficiency Improvement (AEEI)(</a:t>
          </a:r>
          <a:r>
            <a:rPr lang="en-IE" sz="1100" b="0" i="0" u="none" strike="noStrike">
              <a:solidFill>
                <a:schemeClr val="dk1"/>
              </a:solidFill>
              <a:effectLst/>
              <a:latin typeface="+mn-lt"/>
              <a:ea typeface="+mn-ea"/>
              <a:cs typeface="+mn-cs"/>
              <a:hlinkClick xmlns:r="http://schemas.openxmlformats.org/officeDocument/2006/relationships" r:id=""/>
            </a:rPr>
            <a:t>GEM-E3</a:t>
          </a:r>
          <a:r>
            <a:rPr lang="en-IE" sz="1100" b="0" i="0">
              <a:solidFill>
                <a:schemeClr val="dk1"/>
              </a:solidFill>
              <a:effectLst/>
              <a:latin typeface="+mn-lt"/>
              <a:ea typeface="+mn-ea"/>
              <a:cs typeface="+mn-cs"/>
            </a:rPr>
            <a:t>). Ireland’s published baseline national energy forecasts (</a:t>
          </a:r>
          <a:r>
            <a:rPr lang="en-IE" sz="1100" b="0" i="0" u="none" strike="noStrike">
              <a:solidFill>
                <a:schemeClr val="dk1"/>
              </a:solidFill>
              <a:effectLst/>
              <a:latin typeface="+mn-lt"/>
              <a:ea typeface="+mn-ea"/>
              <a:cs typeface="+mn-cs"/>
              <a:hlinkClick xmlns:r="http://schemas.openxmlformats.org/officeDocument/2006/relationships" r:id=""/>
            </a:rPr>
            <a:t>Walker et al., 2009</a:t>
          </a:r>
          <a:r>
            <a:rPr lang="en-IE" sz="1100" b="0" i="0">
              <a:solidFill>
                <a:schemeClr val="dk1"/>
              </a:solidFill>
              <a:effectLst/>
              <a:latin typeface="+mn-lt"/>
              <a:ea typeface="+mn-ea"/>
              <a:cs typeface="+mn-cs"/>
            </a:rPr>
            <a:t>) were used to calibrate the elasticities used in the reference energy scenario within Irish TIMES</a:t>
          </a:r>
        </a:p>
        <a:p>
          <a:r>
            <a:rPr lang="en-IE" sz="1100" b="0" i="0">
              <a:solidFill>
                <a:schemeClr val="dk1"/>
              </a:solidFill>
              <a:effectLst/>
              <a:latin typeface="+mn-lt"/>
              <a:ea typeface="+mn-ea"/>
              <a:cs typeface="+mn-cs"/>
            </a:rPr>
            <a:t>Full</a:t>
          </a:r>
          <a:r>
            <a:rPr lang="en-IE" sz="1100" b="0" i="0" baseline="0">
              <a:solidFill>
                <a:schemeClr val="dk1"/>
              </a:solidFill>
              <a:effectLst/>
              <a:latin typeface="+mn-lt"/>
              <a:ea typeface="+mn-ea"/>
              <a:cs typeface="+mn-cs"/>
            </a:rPr>
            <a:t> details of these drivers are in the journal publication https://www.sciencedirect.com/science/article/pii/S0301421512009263</a:t>
          </a:r>
        </a:p>
        <a:p>
          <a:endParaRPr lang="en-I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olfgang\c\temphold\TMPL_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A Data"/>
      <sheetName val="E&amp;D Drivers"/>
      <sheetName val="AGR_Fuels"/>
      <sheetName val="AGR"/>
      <sheetName val="RES_Fuels"/>
      <sheetName val="RH1"/>
      <sheetName val="RH2"/>
      <sheetName val="RH3"/>
      <sheetName val="RH4"/>
      <sheetName val="RC1"/>
      <sheetName val="RC2"/>
      <sheetName val="RC3"/>
      <sheetName val="RC4"/>
      <sheetName val="RHW"/>
      <sheetName val="RRF"/>
      <sheetName val="RCW"/>
      <sheetName val="RCD"/>
      <sheetName val="RK1"/>
      <sheetName val="RK2"/>
      <sheetName val="RK3"/>
      <sheetName val="RK4"/>
      <sheetName val="RDW"/>
      <sheetName val="RME"/>
      <sheetName val="RL1"/>
      <sheetName val="RL2"/>
      <sheetName val="RL3"/>
      <sheetName val="RL4"/>
      <sheetName val="COM_Fuels"/>
      <sheetName val="CH1"/>
      <sheetName val="CH2"/>
      <sheetName val="CH3"/>
      <sheetName val="CH4"/>
      <sheetName val="CC1"/>
      <sheetName val="CC2"/>
      <sheetName val="CC3"/>
      <sheetName val="CC4"/>
      <sheetName val="CHW"/>
      <sheetName val="CAA"/>
      <sheetName val="CLA"/>
      <sheetName val="ElastPar"/>
      <sheetName val="Conversion Factors"/>
      <sheetName val="Intro"/>
      <sheetName val="TechRep"/>
      <sheetName val="Other_HYDRO"/>
      <sheetName val="Other_NUCL"/>
      <sheetName val="Other_THERM"/>
      <sheetName val="Other_CHP"/>
      <sheetName val="Other_RENEW"/>
      <sheetName val="Other_HEAT"/>
      <sheetName val="ELC_FUELS"/>
      <sheetName val="ELC"/>
      <sheetName val="HEAT"/>
      <sheetName val="CHP"/>
      <sheetName val="ELC_EMI"/>
      <sheetName val="Constant Table"/>
      <sheetName val="ANS_ITEMS_DEL"/>
      <sheetName val="ANS_ITEMS"/>
      <sheetName val="ANS_TIDDATA"/>
      <sheetName val="ANS_TSDATA"/>
    </sheetNames>
    <sheetDataSet>
      <sheetData sheetId="0" refreshError="1"/>
      <sheetData sheetId="1" refreshError="1"/>
      <sheetData sheetId="2" refreshError="1">
        <row r="2">
          <cell r="A2" t="str">
            <v>^FI_ST: TCH, PRC</v>
          </cell>
        </row>
      </sheetData>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persons/person.xml><?xml version="1.0" encoding="utf-8"?>
<personList xmlns="http://schemas.microsoft.com/office/spreadsheetml/2018/threadedcomments" xmlns:x="http://schemas.openxmlformats.org/spreadsheetml/2006/main">
  <person displayName="Deane, Paul" id="{06279434-9785-4748-8801-7B1849C7FDBF}" userId="S::jp.deane@ucc.ie::bd4b65c5-cea6-4139-8b30-65994c1a647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F6" dT="2021-03-03T12:05:26.60" personId="{06279434-9785-4748-8801-7B1849C7FDBF}" id="{367768E1-FF89-4536-BD62-BD982002FF5F}">
    <text>After consultation with IWEA members these numbers were adjusted to reflect a 45% annual capacity factors for onshore wind and a 50% offshore capacity for offshore; Technical life was extended to 30 years</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SHUPMG7eTP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6FAEB-9971-46ED-868A-E65FA72E6D79}">
  <dimension ref="F3:G5"/>
  <sheetViews>
    <sheetView tabSelected="1" zoomScale="70" zoomScaleNormal="70" workbookViewId="0">
      <selection activeCell="Z3" sqref="Z3"/>
    </sheetView>
  </sheetViews>
  <sheetFormatPr defaultColWidth="8.85546875" defaultRowHeight="15"/>
  <cols>
    <col min="1" max="16384" width="8.85546875" style="127"/>
  </cols>
  <sheetData>
    <row r="3" spans="6:7" ht="26.25">
      <c r="F3" s="130" t="s">
        <v>487</v>
      </c>
      <c r="G3" s="128"/>
    </row>
    <row r="4" spans="6:7" ht="26.25">
      <c r="F4" s="129" t="s">
        <v>486</v>
      </c>
      <c r="G4" s="128"/>
    </row>
    <row r="5" spans="6:7" ht="26.25">
      <c r="F5" s="128"/>
      <c r="G5" s="128"/>
    </row>
  </sheetData>
  <hyperlinks>
    <hyperlink ref="F3" r:id="rId1" xr:uid="{7F56A727-929B-4150-8622-E84A198092F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FD4B9-25C4-4B52-9795-BA847FF3C982}">
  <dimension ref="A1:AB46"/>
  <sheetViews>
    <sheetView topLeftCell="D1" zoomScale="85" zoomScaleNormal="85" workbookViewId="0">
      <selection activeCell="AA37" sqref="AA37"/>
    </sheetView>
  </sheetViews>
  <sheetFormatPr defaultRowHeight="15"/>
  <cols>
    <col min="1" max="1" width="14.42578125" style="24" bestFit="1" customWidth="1"/>
    <col min="2" max="2" width="41.140625" style="24" bestFit="1" customWidth="1"/>
    <col min="3" max="3" width="17.85546875" style="24" bestFit="1" customWidth="1"/>
    <col min="4" max="4" width="21.5703125" style="94" bestFit="1" customWidth="1"/>
    <col min="5" max="5" width="17.85546875" style="24" bestFit="1" customWidth="1"/>
    <col min="6" max="6" width="12" style="24" bestFit="1" customWidth="1"/>
    <col min="7" max="7" width="9.140625" style="94"/>
    <col min="8" max="8" width="22" style="24" bestFit="1" customWidth="1"/>
    <col min="9" max="9" width="9.140625" style="24"/>
    <col min="10" max="10" width="11.140625" style="94" bestFit="1" customWidth="1"/>
    <col min="11" max="12" width="9.140625" style="24"/>
    <col min="13" max="13" width="9.140625" style="94"/>
    <col min="14" max="15" width="9.140625" style="24"/>
    <col min="16" max="16" width="9.140625" style="94"/>
    <col min="17" max="18" width="9.140625" style="24"/>
    <col min="19" max="19" width="9.140625" style="94"/>
    <col min="20" max="21" width="9.140625" style="24"/>
    <col min="22" max="22" width="9.140625" style="94"/>
    <col min="23" max="24" width="9.140625" style="24"/>
    <col min="25" max="25" width="9.140625" style="94"/>
    <col min="26" max="27" width="9.140625" style="24"/>
    <col min="28" max="28" width="9.140625" style="94"/>
    <col min="29" max="16384" width="9.140625" style="24"/>
  </cols>
  <sheetData>
    <row r="1" spans="1:28" ht="28.5">
      <c r="A1" s="167" t="s">
        <v>516</v>
      </c>
    </row>
    <row r="2" spans="1:28">
      <c r="A2" s="94" t="s">
        <v>547</v>
      </c>
    </row>
    <row r="3" spans="1:28">
      <c r="B3" s="131"/>
      <c r="C3" s="132"/>
      <c r="E3" s="131"/>
      <c r="F3" s="132"/>
      <c r="H3" s="131"/>
      <c r="I3" s="132"/>
      <c r="K3" s="131"/>
      <c r="L3" s="132"/>
      <c r="N3" s="131"/>
      <c r="O3" s="132"/>
      <c r="Q3" s="131"/>
      <c r="R3" s="132"/>
      <c r="T3" s="131"/>
      <c r="U3" s="132"/>
      <c r="W3" s="131"/>
      <c r="X3" s="132"/>
      <c r="Z3" s="131"/>
      <c r="AA3" s="132"/>
    </row>
    <row r="4" spans="1:28" s="94" customFormat="1" ht="15.75" thickBot="1">
      <c r="A4" s="94" t="s">
        <v>508</v>
      </c>
      <c r="B4" s="133">
        <v>2019</v>
      </c>
      <c r="C4" s="134">
        <v>2019</v>
      </c>
      <c r="D4" s="94">
        <v>2019</v>
      </c>
      <c r="E4" s="133">
        <v>2019</v>
      </c>
      <c r="F4" s="134">
        <v>2019</v>
      </c>
      <c r="G4" s="94">
        <v>2019</v>
      </c>
      <c r="H4" s="133">
        <v>2019</v>
      </c>
      <c r="I4" s="134">
        <v>2019</v>
      </c>
      <c r="J4" s="94">
        <v>2019</v>
      </c>
      <c r="K4" s="133">
        <v>2019</v>
      </c>
      <c r="L4" s="134">
        <v>2019</v>
      </c>
      <c r="M4" s="94">
        <v>2019</v>
      </c>
      <c r="N4" s="133">
        <v>2019</v>
      </c>
      <c r="O4" s="134">
        <v>2019</v>
      </c>
      <c r="P4" s="94">
        <v>2019</v>
      </c>
      <c r="Q4" s="133">
        <v>2019</v>
      </c>
      <c r="R4" s="134">
        <v>2019</v>
      </c>
      <c r="S4" s="94">
        <v>2019</v>
      </c>
      <c r="T4" s="133">
        <v>2019</v>
      </c>
      <c r="U4" s="134">
        <v>2019</v>
      </c>
      <c r="V4" s="94">
        <v>2019</v>
      </c>
      <c r="W4" s="133">
        <v>2019</v>
      </c>
      <c r="X4" s="134">
        <v>2019</v>
      </c>
      <c r="Y4" s="94">
        <v>2019</v>
      </c>
      <c r="Z4" s="133">
        <v>2019</v>
      </c>
      <c r="AA4" s="134">
        <v>2019</v>
      </c>
      <c r="AB4" s="94">
        <v>2019</v>
      </c>
    </row>
    <row r="5" spans="1:28" s="94" customFormat="1">
      <c r="A5" s="94">
        <v>2019</v>
      </c>
      <c r="B5" s="137" t="s">
        <v>489</v>
      </c>
      <c r="C5" s="138" t="s">
        <v>490</v>
      </c>
      <c r="D5" s="139" t="s">
        <v>491</v>
      </c>
      <c r="E5" s="137" t="s">
        <v>489</v>
      </c>
      <c r="F5" s="138" t="s">
        <v>490</v>
      </c>
      <c r="G5" s="150" t="s">
        <v>491</v>
      </c>
      <c r="H5" s="137" t="s">
        <v>489</v>
      </c>
      <c r="I5" s="138" t="s">
        <v>490</v>
      </c>
      <c r="J5" s="139" t="s">
        <v>491</v>
      </c>
      <c r="K5" s="137" t="s">
        <v>489</v>
      </c>
      <c r="L5" s="138" t="s">
        <v>490</v>
      </c>
      <c r="M5" s="139" t="s">
        <v>491</v>
      </c>
      <c r="N5" s="137" t="s">
        <v>489</v>
      </c>
      <c r="O5" s="138" t="s">
        <v>490</v>
      </c>
      <c r="P5" s="139" t="s">
        <v>491</v>
      </c>
      <c r="Q5" s="137" t="s">
        <v>489</v>
      </c>
      <c r="R5" s="138" t="s">
        <v>490</v>
      </c>
      <c r="S5" s="139" t="s">
        <v>491</v>
      </c>
      <c r="T5" s="137" t="s">
        <v>489</v>
      </c>
      <c r="U5" s="138" t="s">
        <v>490</v>
      </c>
      <c r="V5" s="139" t="s">
        <v>491</v>
      </c>
      <c r="W5" s="137" t="s">
        <v>489</v>
      </c>
      <c r="X5" s="138" t="s">
        <v>490</v>
      </c>
      <c r="Y5" s="139" t="s">
        <v>491</v>
      </c>
      <c r="Z5" s="133" t="s">
        <v>489</v>
      </c>
      <c r="AA5" s="153" t="s">
        <v>490</v>
      </c>
      <c r="AB5" s="139" t="s">
        <v>491</v>
      </c>
    </row>
    <row r="6" spans="1:28">
      <c r="A6" s="94">
        <v>2019</v>
      </c>
      <c r="B6" s="140" t="s">
        <v>492</v>
      </c>
      <c r="C6" s="141" t="s">
        <v>493</v>
      </c>
      <c r="D6" s="142">
        <v>13.183832373262574</v>
      </c>
      <c r="E6" s="146" t="s">
        <v>494</v>
      </c>
      <c r="F6" s="147" t="s">
        <v>493</v>
      </c>
      <c r="G6" s="151">
        <v>0</v>
      </c>
      <c r="H6" s="146" t="s">
        <v>495</v>
      </c>
      <c r="I6" s="147" t="s">
        <v>493</v>
      </c>
      <c r="J6" s="142">
        <v>0</v>
      </c>
      <c r="K6" s="146" t="s">
        <v>496</v>
      </c>
      <c r="L6" s="147" t="s">
        <v>493</v>
      </c>
      <c r="M6" s="142">
        <v>0</v>
      </c>
      <c r="N6" s="146" t="s">
        <v>497</v>
      </c>
      <c r="O6" s="147" t="s">
        <v>493</v>
      </c>
      <c r="P6" s="142">
        <v>0</v>
      </c>
      <c r="Q6" s="146" t="s">
        <v>498</v>
      </c>
      <c r="R6" s="147" t="s">
        <v>493</v>
      </c>
      <c r="S6" s="142"/>
      <c r="T6" s="146" t="s">
        <v>499</v>
      </c>
      <c r="U6" s="147" t="s">
        <v>493</v>
      </c>
      <c r="V6" s="142">
        <v>0.61323089283631593</v>
      </c>
      <c r="W6" s="146" t="s">
        <v>500</v>
      </c>
      <c r="X6" s="147" t="s">
        <v>493</v>
      </c>
      <c r="Y6" s="142">
        <v>0</v>
      </c>
      <c r="Z6" s="136" t="s">
        <v>501</v>
      </c>
      <c r="AA6" s="154" t="s">
        <v>493</v>
      </c>
      <c r="AB6" s="142">
        <v>0</v>
      </c>
    </row>
    <row r="7" spans="1:28">
      <c r="A7" s="94">
        <v>2019</v>
      </c>
      <c r="B7" s="140" t="s">
        <v>492</v>
      </c>
      <c r="C7" s="141" t="s">
        <v>502</v>
      </c>
      <c r="D7" s="142">
        <v>32.174891098082632</v>
      </c>
      <c r="E7" s="146" t="s">
        <v>494</v>
      </c>
      <c r="F7" s="147" t="s">
        <v>502</v>
      </c>
      <c r="G7" s="151">
        <v>0</v>
      </c>
      <c r="H7" s="146" t="s">
        <v>495</v>
      </c>
      <c r="I7" s="147" t="s">
        <v>502</v>
      </c>
      <c r="J7" s="142">
        <v>0</v>
      </c>
      <c r="K7" s="146" t="s">
        <v>496</v>
      </c>
      <c r="L7" s="147" t="s">
        <v>502</v>
      </c>
      <c r="M7" s="142">
        <v>0</v>
      </c>
      <c r="N7" s="146" t="s">
        <v>497</v>
      </c>
      <c r="O7" s="147" t="s">
        <v>502</v>
      </c>
      <c r="P7" s="142">
        <v>0</v>
      </c>
      <c r="Q7" s="146" t="s">
        <v>498</v>
      </c>
      <c r="R7" s="147" t="s">
        <v>502</v>
      </c>
      <c r="S7" s="142"/>
      <c r="T7" s="146" t="s">
        <v>499</v>
      </c>
      <c r="U7" s="147" t="s">
        <v>502</v>
      </c>
      <c r="V7" s="142">
        <v>0.80780203127306116</v>
      </c>
      <c r="W7" s="146" t="s">
        <v>500</v>
      </c>
      <c r="X7" s="147" t="s">
        <v>502</v>
      </c>
      <c r="Y7" s="142">
        <v>1</v>
      </c>
      <c r="Z7" s="136" t="s">
        <v>501</v>
      </c>
      <c r="AA7" s="154" t="s">
        <v>502</v>
      </c>
      <c r="AB7" s="142">
        <v>0</v>
      </c>
    </row>
    <row r="8" spans="1:28">
      <c r="A8" s="94">
        <v>2019</v>
      </c>
      <c r="B8" s="140" t="s">
        <v>492</v>
      </c>
      <c r="C8" s="141" t="s">
        <v>503</v>
      </c>
      <c r="D8" s="142">
        <v>4.3118818044746172</v>
      </c>
      <c r="E8" s="146" t="s">
        <v>494</v>
      </c>
      <c r="F8" s="147" t="s">
        <v>503</v>
      </c>
      <c r="G8" s="151">
        <v>11.142939976535045</v>
      </c>
      <c r="H8" s="146" t="s">
        <v>495</v>
      </c>
      <c r="I8" s="147" t="s">
        <v>503</v>
      </c>
      <c r="J8" s="142">
        <v>0</v>
      </c>
      <c r="K8" s="146" t="s">
        <v>496</v>
      </c>
      <c r="L8" s="147" t="s">
        <v>503</v>
      </c>
      <c r="M8" s="142">
        <v>0</v>
      </c>
      <c r="N8" s="146" t="s">
        <v>497</v>
      </c>
      <c r="O8" s="147" t="s">
        <v>503</v>
      </c>
      <c r="P8" s="142">
        <v>0</v>
      </c>
      <c r="Q8" s="146" t="s">
        <v>498</v>
      </c>
      <c r="R8" s="147" t="s">
        <v>503</v>
      </c>
      <c r="S8" s="142"/>
      <c r="T8" s="146" t="s">
        <v>499</v>
      </c>
      <c r="U8" s="147" t="s">
        <v>503</v>
      </c>
      <c r="V8" s="142">
        <v>1.6962983858555709</v>
      </c>
      <c r="W8" s="146" t="s">
        <v>500</v>
      </c>
      <c r="X8" s="147" t="s">
        <v>503</v>
      </c>
      <c r="Y8" s="142">
        <v>7.4619872316982478</v>
      </c>
      <c r="Z8" s="136" t="s">
        <v>501</v>
      </c>
      <c r="AA8" s="154" t="s">
        <v>503</v>
      </c>
      <c r="AB8" s="142">
        <v>0</v>
      </c>
    </row>
    <row r="9" spans="1:28">
      <c r="A9" s="94">
        <v>2019</v>
      </c>
      <c r="B9" s="140" t="s">
        <v>492</v>
      </c>
      <c r="C9" s="141" t="s">
        <v>504</v>
      </c>
      <c r="D9" s="142">
        <v>4.5322997698937888</v>
      </c>
      <c r="E9" s="146" t="s">
        <v>494</v>
      </c>
      <c r="F9" s="147" t="s">
        <v>504</v>
      </c>
      <c r="G9" s="151">
        <v>7.1627540017890157</v>
      </c>
      <c r="H9" s="146" t="s">
        <v>495</v>
      </c>
      <c r="I9" s="147" t="s">
        <v>504</v>
      </c>
      <c r="J9" s="142">
        <v>0</v>
      </c>
      <c r="K9" s="146" t="s">
        <v>496</v>
      </c>
      <c r="L9" s="147" t="s">
        <v>504</v>
      </c>
      <c r="M9" s="142">
        <v>0</v>
      </c>
      <c r="N9" s="146" t="s">
        <v>497</v>
      </c>
      <c r="O9" s="147" t="s">
        <v>504</v>
      </c>
      <c r="P9" s="142">
        <v>0</v>
      </c>
      <c r="Q9" s="146" t="s">
        <v>498</v>
      </c>
      <c r="R9" s="147" t="s">
        <v>504</v>
      </c>
      <c r="S9" s="142"/>
      <c r="T9" s="146" t="s">
        <v>499</v>
      </c>
      <c r="U9" s="147" t="s">
        <v>504</v>
      </c>
      <c r="V9" s="142">
        <v>0.72379266429804923</v>
      </c>
      <c r="W9" s="146" t="s">
        <v>500</v>
      </c>
      <c r="X9" s="147" t="s">
        <v>504</v>
      </c>
      <c r="Y9" s="142">
        <v>12.209674930064558</v>
      </c>
      <c r="Z9" s="136" t="s">
        <v>501</v>
      </c>
      <c r="AA9" s="154" t="s">
        <v>504</v>
      </c>
      <c r="AB9" s="142">
        <v>0</v>
      </c>
    </row>
    <row r="10" spans="1:28">
      <c r="A10" s="94">
        <v>2019</v>
      </c>
      <c r="B10" s="140" t="s">
        <v>492</v>
      </c>
      <c r="C10" s="141" t="s">
        <v>505</v>
      </c>
      <c r="D10" s="142">
        <v>13.535301657785466</v>
      </c>
      <c r="E10" s="146" t="s">
        <v>494</v>
      </c>
      <c r="F10" s="147" t="s">
        <v>505</v>
      </c>
      <c r="G10" s="151">
        <v>6.8774819233545772</v>
      </c>
      <c r="H10" s="146" t="s">
        <v>495</v>
      </c>
      <c r="I10" s="147" t="s">
        <v>505</v>
      </c>
      <c r="J10" s="142">
        <v>2.0375514361108755</v>
      </c>
      <c r="K10" s="146" t="s">
        <v>496</v>
      </c>
      <c r="L10" s="147" t="s">
        <v>505</v>
      </c>
      <c r="M10" s="142">
        <v>2.1340259741499996</v>
      </c>
      <c r="N10" s="146" t="s">
        <v>497</v>
      </c>
      <c r="O10" s="147" t="s">
        <v>505</v>
      </c>
      <c r="P10" s="142">
        <v>0</v>
      </c>
      <c r="Q10" s="146" t="s">
        <v>498</v>
      </c>
      <c r="R10" s="147" t="s">
        <v>505</v>
      </c>
      <c r="S10" s="142"/>
      <c r="T10" s="146" t="s">
        <v>499</v>
      </c>
      <c r="U10" s="147" t="s">
        <v>505</v>
      </c>
      <c r="V10" s="142">
        <v>0.84398101828612504</v>
      </c>
      <c r="W10" s="146" t="s">
        <v>500</v>
      </c>
      <c r="X10" s="147" t="s">
        <v>505</v>
      </c>
      <c r="Y10" s="142">
        <v>8.1344143582464454</v>
      </c>
      <c r="Z10" s="136" t="s">
        <v>501</v>
      </c>
      <c r="AA10" s="154" t="s">
        <v>505</v>
      </c>
      <c r="AB10" s="142">
        <v>0</v>
      </c>
    </row>
    <row r="11" spans="1:28">
      <c r="A11" s="94">
        <v>2019</v>
      </c>
      <c r="B11" s="140" t="s">
        <v>492</v>
      </c>
      <c r="C11" s="141" t="s">
        <v>506</v>
      </c>
      <c r="D11" s="142">
        <v>0</v>
      </c>
      <c r="E11" s="146" t="s">
        <v>494</v>
      </c>
      <c r="F11" s="147" t="s">
        <v>506</v>
      </c>
      <c r="G11" s="151">
        <v>26.312739593724991</v>
      </c>
      <c r="H11" s="146" t="s">
        <v>495</v>
      </c>
      <c r="I11" s="147" t="s">
        <v>506</v>
      </c>
      <c r="J11" s="142">
        <v>1.7666738835075</v>
      </c>
      <c r="K11" s="146" t="s">
        <v>496</v>
      </c>
      <c r="L11" s="147" t="s">
        <v>506</v>
      </c>
      <c r="M11" s="142">
        <v>4.9962068771169568</v>
      </c>
      <c r="N11" s="146" t="s">
        <v>497</v>
      </c>
      <c r="O11" s="147" t="s">
        <v>506</v>
      </c>
      <c r="P11" s="142">
        <v>10.021287895554163</v>
      </c>
      <c r="Q11" s="146" t="s">
        <v>498</v>
      </c>
      <c r="R11" s="147" t="s">
        <v>506</v>
      </c>
      <c r="S11" s="142">
        <v>2.1423545205569206E-2</v>
      </c>
      <c r="T11" s="146" t="s">
        <v>499</v>
      </c>
      <c r="U11" s="147" t="s">
        <v>506</v>
      </c>
      <c r="V11" s="142">
        <v>4.6391050335182493</v>
      </c>
      <c r="W11" s="146" t="s">
        <v>500</v>
      </c>
      <c r="X11" s="147" t="s">
        <v>506</v>
      </c>
      <c r="Y11" s="142"/>
      <c r="Z11" s="136" t="s">
        <v>501</v>
      </c>
      <c r="AA11" s="154" t="s">
        <v>506</v>
      </c>
      <c r="AB11" s="142">
        <v>0</v>
      </c>
    </row>
    <row r="12" spans="1:28" ht="15.75" thickBot="1">
      <c r="A12" s="94">
        <v>2019</v>
      </c>
      <c r="B12" s="143" t="s">
        <v>492</v>
      </c>
      <c r="C12" s="144" t="s">
        <v>501</v>
      </c>
      <c r="D12" s="145">
        <v>0</v>
      </c>
      <c r="E12" s="148" t="s">
        <v>494</v>
      </c>
      <c r="F12" s="149" t="s">
        <v>501</v>
      </c>
      <c r="G12" s="152"/>
      <c r="H12" s="148" t="s">
        <v>495</v>
      </c>
      <c r="I12" s="149" t="s">
        <v>501</v>
      </c>
      <c r="J12" s="145">
        <v>0</v>
      </c>
      <c r="K12" s="148" t="s">
        <v>496</v>
      </c>
      <c r="L12" s="149" t="s">
        <v>501</v>
      </c>
      <c r="M12" s="145">
        <v>0</v>
      </c>
      <c r="N12" s="148" t="s">
        <v>497</v>
      </c>
      <c r="O12" s="149" t="s">
        <v>501</v>
      </c>
      <c r="P12" s="145">
        <v>0</v>
      </c>
      <c r="Q12" s="148" t="s">
        <v>498</v>
      </c>
      <c r="R12" s="149" t="s">
        <v>501</v>
      </c>
      <c r="S12" s="145"/>
      <c r="T12" s="148" t="s">
        <v>499</v>
      </c>
      <c r="U12" s="149" t="s">
        <v>501</v>
      </c>
      <c r="V12" s="145"/>
      <c r="W12" s="148" t="s">
        <v>500</v>
      </c>
      <c r="X12" s="149" t="s">
        <v>501</v>
      </c>
      <c r="Y12" s="145"/>
      <c r="Z12" s="136" t="s">
        <v>501</v>
      </c>
      <c r="AA12" s="155" t="s">
        <v>501</v>
      </c>
      <c r="AB12" s="145">
        <v>0</v>
      </c>
    </row>
    <row r="13" spans="1:28" ht="15.75" thickBot="1">
      <c r="A13" s="94"/>
      <c r="D13" s="135"/>
      <c r="E13" s="111"/>
      <c r="F13" s="111"/>
      <c r="G13" s="135"/>
      <c r="H13" s="111"/>
      <c r="I13" s="111"/>
      <c r="J13" s="135"/>
      <c r="K13" s="111"/>
      <c r="L13" s="111"/>
      <c r="M13" s="135"/>
      <c r="N13" s="111"/>
      <c r="O13" s="111"/>
      <c r="P13" s="135"/>
      <c r="Q13" s="111"/>
      <c r="R13" s="111"/>
      <c r="S13" s="135"/>
      <c r="T13" s="111"/>
      <c r="U13" s="111"/>
      <c r="V13" s="135"/>
      <c r="W13" s="111" t="s">
        <v>500</v>
      </c>
      <c r="X13" s="111" t="s">
        <v>507</v>
      </c>
      <c r="Y13" s="135">
        <v>20</v>
      </c>
      <c r="Z13" s="111"/>
      <c r="AA13" s="111"/>
      <c r="AB13" s="135" t="s">
        <v>491</v>
      </c>
    </row>
    <row r="14" spans="1:28" s="94" customFormat="1">
      <c r="B14" s="137">
        <v>2030</v>
      </c>
      <c r="C14" s="138">
        <v>2030</v>
      </c>
      <c r="D14" s="157">
        <v>2030</v>
      </c>
      <c r="E14" s="158">
        <v>2030</v>
      </c>
      <c r="F14" s="159">
        <v>2030</v>
      </c>
      <c r="G14" s="157">
        <v>2030</v>
      </c>
      <c r="H14" s="158">
        <v>2030</v>
      </c>
      <c r="I14" s="159">
        <v>2030</v>
      </c>
      <c r="J14" s="157">
        <v>2030</v>
      </c>
      <c r="K14" s="158">
        <v>2030</v>
      </c>
      <c r="L14" s="159">
        <v>2030</v>
      </c>
      <c r="M14" s="157">
        <v>2030</v>
      </c>
      <c r="N14" s="158">
        <v>2030</v>
      </c>
      <c r="O14" s="159">
        <v>2030</v>
      </c>
      <c r="P14" s="157">
        <v>2030</v>
      </c>
      <c r="Q14" s="158">
        <v>2030</v>
      </c>
      <c r="R14" s="159">
        <v>2030</v>
      </c>
      <c r="S14" s="157">
        <v>2030</v>
      </c>
      <c r="T14" s="158">
        <v>2030</v>
      </c>
      <c r="U14" s="159">
        <v>2030</v>
      </c>
      <c r="V14" s="157">
        <v>2030</v>
      </c>
      <c r="W14" s="158">
        <v>2030</v>
      </c>
      <c r="X14" s="159">
        <v>2030</v>
      </c>
      <c r="Y14" s="157">
        <v>2030</v>
      </c>
      <c r="Z14" s="158">
        <v>2030</v>
      </c>
      <c r="AA14" s="159">
        <v>2030</v>
      </c>
      <c r="AB14" s="157">
        <v>2030</v>
      </c>
    </row>
    <row r="15" spans="1:28">
      <c r="A15" s="94"/>
      <c r="B15" s="140" t="s">
        <v>489</v>
      </c>
      <c r="C15" s="141" t="s">
        <v>490</v>
      </c>
      <c r="D15" s="142"/>
      <c r="E15" s="146" t="s">
        <v>489</v>
      </c>
      <c r="F15" s="147" t="s">
        <v>490</v>
      </c>
      <c r="G15" s="142"/>
      <c r="H15" s="146" t="s">
        <v>489</v>
      </c>
      <c r="I15" s="147" t="s">
        <v>490</v>
      </c>
      <c r="J15" s="142"/>
      <c r="K15" s="146" t="s">
        <v>489</v>
      </c>
      <c r="L15" s="147" t="s">
        <v>490</v>
      </c>
      <c r="M15" s="142">
        <v>0</v>
      </c>
      <c r="N15" s="146" t="s">
        <v>489</v>
      </c>
      <c r="O15" s="147" t="s">
        <v>490</v>
      </c>
      <c r="P15" s="142"/>
      <c r="Q15" s="146" t="s">
        <v>489</v>
      </c>
      <c r="R15" s="147" t="s">
        <v>490</v>
      </c>
      <c r="S15" s="142"/>
      <c r="T15" s="146" t="s">
        <v>489</v>
      </c>
      <c r="U15" s="147" t="s">
        <v>490</v>
      </c>
      <c r="V15" s="142"/>
      <c r="W15" s="146" t="s">
        <v>489</v>
      </c>
      <c r="X15" s="147" t="s">
        <v>490</v>
      </c>
      <c r="Y15" s="142"/>
      <c r="Z15" s="146" t="s">
        <v>489</v>
      </c>
      <c r="AA15" s="147" t="s">
        <v>490</v>
      </c>
      <c r="AB15" s="142"/>
    </row>
    <row r="16" spans="1:28">
      <c r="A16" s="94">
        <v>2030</v>
      </c>
      <c r="B16" s="140" t="s">
        <v>492</v>
      </c>
      <c r="C16" s="141" t="s">
        <v>493</v>
      </c>
      <c r="D16" s="142">
        <v>18.770820000000001</v>
      </c>
      <c r="E16" s="146" t="s">
        <v>494</v>
      </c>
      <c r="F16" s="147" t="s">
        <v>493</v>
      </c>
      <c r="G16" s="142">
        <v>0</v>
      </c>
      <c r="H16" s="146" t="s">
        <v>495</v>
      </c>
      <c r="I16" s="147" t="s">
        <v>493</v>
      </c>
      <c r="J16" s="142">
        <v>0</v>
      </c>
      <c r="K16" s="146" t="s">
        <v>496</v>
      </c>
      <c r="L16" s="147" t="s">
        <v>493</v>
      </c>
      <c r="M16" s="142">
        <v>0</v>
      </c>
      <c r="N16" s="146" t="s">
        <v>497</v>
      </c>
      <c r="O16" s="147" t="s">
        <v>493</v>
      </c>
      <c r="P16" s="142">
        <v>0</v>
      </c>
      <c r="Q16" s="146" t="s">
        <v>498</v>
      </c>
      <c r="R16" s="147" t="s">
        <v>493</v>
      </c>
      <c r="S16" s="142">
        <v>0</v>
      </c>
      <c r="T16" s="146" t="s">
        <v>499</v>
      </c>
      <c r="U16" s="147" t="s">
        <v>493</v>
      </c>
      <c r="V16" s="142">
        <v>3.8527840330884739</v>
      </c>
      <c r="W16" s="146" t="s">
        <v>500</v>
      </c>
      <c r="X16" s="147" t="s">
        <v>493</v>
      </c>
      <c r="Y16" s="142">
        <v>0</v>
      </c>
      <c r="Z16" s="146" t="s">
        <v>501</v>
      </c>
      <c r="AA16" s="147" t="s">
        <v>493</v>
      </c>
      <c r="AB16" s="142">
        <v>0</v>
      </c>
    </row>
    <row r="17" spans="1:28">
      <c r="A17" s="94">
        <v>2030</v>
      </c>
      <c r="B17" s="140" t="s">
        <v>492</v>
      </c>
      <c r="C17" s="141" t="s">
        <v>502</v>
      </c>
      <c r="D17" s="142">
        <v>15.71213</v>
      </c>
      <c r="E17" s="146" t="s">
        <v>494</v>
      </c>
      <c r="F17" s="147" t="s">
        <v>502</v>
      </c>
      <c r="G17" s="142">
        <v>0</v>
      </c>
      <c r="H17" s="146" t="s">
        <v>495</v>
      </c>
      <c r="I17" s="147" t="s">
        <v>502</v>
      </c>
      <c r="J17" s="142">
        <v>0</v>
      </c>
      <c r="K17" s="146" t="s">
        <v>496</v>
      </c>
      <c r="L17" s="147" t="s">
        <v>502</v>
      </c>
      <c r="M17" s="142">
        <v>0</v>
      </c>
      <c r="N17" s="146" t="s">
        <v>497</v>
      </c>
      <c r="O17" s="147" t="s">
        <v>502</v>
      </c>
      <c r="P17" s="142">
        <v>0</v>
      </c>
      <c r="Q17" s="146" t="s">
        <v>498</v>
      </c>
      <c r="R17" s="147" t="s">
        <v>502</v>
      </c>
      <c r="S17" s="142">
        <v>0</v>
      </c>
      <c r="T17" s="146" t="s">
        <v>499</v>
      </c>
      <c r="U17" s="147" t="s">
        <v>502</v>
      </c>
      <c r="V17" s="142">
        <v>3.8527840330884739</v>
      </c>
      <c r="W17" s="146" t="s">
        <v>500</v>
      </c>
      <c r="X17" s="147" t="s">
        <v>502</v>
      </c>
      <c r="Y17" s="142">
        <v>2.2170301916336119</v>
      </c>
      <c r="Z17" s="146" t="s">
        <v>501</v>
      </c>
      <c r="AA17" s="147" t="s">
        <v>502</v>
      </c>
      <c r="AB17" s="142">
        <v>0</v>
      </c>
    </row>
    <row r="18" spans="1:28">
      <c r="A18" s="94">
        <v>2030</v>
      </c>
      <c r="B18" s="140" t="s">
        <v>492</v>
      </c>
      <c r="C18" s="141" t="s">
        <v>503</v>
      </c>
      <c r="D18" s="142">
        <v>0.10360822861416673</v>
      </c>
      <c r="E18" s="146" t="s">
        <v>494</v>
      </c>
      <c r="F18" s="147" t="s">
        <v>503</v>
      </c>
      <c r="G18" s="142">
        <v>17.849567459715676</v>
      </c>
      <c r="H18" s="146" t="s">
        <v>495</v>
      </c>
      <c r="I18" s="147" t="s">
        <v>503</v>
      </c>
      <c r="J18" s="142">
        <v>0</v>
      </c>
      <c r="K18" s="146" t="s">
        <v>496</v>
      </c>
      <c r="L18" s="147" t="s">
        <v>503</v>
      </c>
      <c r="M18" s="142">
        <v>0</v>
      </c>
      <c r="N18" s="146" t="s">
        <v>497</v>
      </c>
      <c r="O18" s="147" t="s">
        <v>503</v>
      </c>
      <c r="P18" s="142">
        <v>0</v>
      </c>
      <c r="Q18" s="146" t="s">
        <v>498</v>
      </c>
      <c r="R18" s="147" t="s">
        <v>503</v>
      </c>
      <c r="S18" s="142">
        <v>0</v>
      </c>
      <c r="T18" s="146" t="s">
        <v>499</v>
      </c>
      <c r="U18" s="147" t="s">
        <v>503</v>
      </c>
      <c r="V18" s="142">
        <v>4.8141964385525018</v>
      </c>
      <c r="W18" s="146" t="s">
        <v>500</v>
      </c>
      <c r="X18" s="147" t="s">
        <v>503</v>
      </c>
      <c r="Y18" s="142">
        <v>13.814925117093615</v>
      </c>
      <c r="Z18" s="146" t="s">
        <v>501</v>
      </c>
      <c r="AA18" s="147" t="s">
        <v>503</v>
      </c>
      <c r="AB18" s="142">
        <v>0</v>
      </c>
    </row>
    <row r="19" spans="1:28">
      <c r="A19" s="94">
        <v>2030</v>
      </c>
      <c r="B19" s="140" t="s">
        <v>492</v>
      </c>
      <c r="C19" s="141" t="s">
        <v>504</v>
      </c>
      <c r="D19" s="142">
        <v>1.862134911462223</v>
      </c>
      <c r="E19" s="146" t="s">
        <v>494</v>
      </c>
      <c r="F19" s="147" t="s">
        <v>504</v>
      </c>
      <c r="G19" s="142">
        <v>6.0190425484023349</v>
      </c>
      <c r="H19" s="146" t="s">
        <v>495</v>
      </c>
      <c r="I19" s="147" t="s">
        <v>504</v>
      </c>
      <c r="J19" s="142">
        <v>0</v>
      </c>
      <c r="K19" s="146" t="s">
        <v>496</v>
      </c>
      <c r="L19" s="147" t="s">
        <v>504</v>
      </c>
      <c r="M19" s="142">
        <v>0</v>
      </c>
      <c r="N19" s="146" t="s">
        <v>497</v>
      </c>
      <c r="O19" s="147" t="s">
        <v>504</v>
      </c>
      <c r="P19" s="142">
        <v>0</v>
      </c>
      <c r="Q19" s="146" t="s">
        <v>498</v>
      </c>
      <c r="R19" s="147" t="s">
        <v>504</v>
      </c>
      <c r="S19" s="142">
        <v>0</v>
      </c>
      <c r="T19" s="146" t="s">
        <v>499</v>
      </c>
      <c r="U19" s="147" t="s">
        <v>504</v>
      </c>
      <c r="V19" s="142">
        <v>2.0622293497691673</v>
      </c>
      <c r="W19" s="146" t="s">
        <v>500</v>
      </c>
      <c r="X19" s="147" t="s">
        <v>504</v>
      </c>
      <c r="Y19" s="142">
        <v>15.933630333026327</v>
      </c>
      <c r="Z19" s="146" t="s">
        <v>501</v>
      </c>
      <c r="AA19" s="147" t="s">
        <v>504</v>
      </c>
      <c r="AB19" s="142">
        <v>0</v>
      </c>
    </row>
    <row r="20" spans="1:28">
      <c r="A20" s="94">
        <v>2030</v>
      </c>
      <c r="B20" s="140" t="s">
        <v>492</v>
      </c>
      <c r="C20" s="141" t="s">
        <v>505</v>
      </c>
      <c r="D20" s="142">
        <v>0.88574273242916712</v>
      </c>
      <c r="E20" s="146" t="s">
        <v>494</v>
      </c>
      <c r="F20" s="147" t="s">
        <v>505</v>
      </c>
      <c r="G20" s="142">
        <v>8.1008991404919488</v>
      </c>
      <c r="H20" s="146" t="s">
        <v>495</v>
      </c>
      <c r="I20" s="147" t="s">
        <v>505</v>
      </c>
      <c r="J20" s="142">
        <v>0</v>
      </c>
      <c r="K20" s="146" t="s">
        <v>496</v>
      </c>
      <c r="L20" s="147" t="s">
        <v>505</v>
      </c>
      <c r="M20" s="142">
        <v>0</v>
      </c>
      <c r="N20" s="146" t="s">
        <v>497</v>
      </c>
      <c r="O20" s="147" t="s">
        <v>505</v>
      </c>
      <c r="P20" s="142">
        <v>0</v>
      </c>
      <c r="Q20" s="146" t="s">
        <v>498</v>
      </c>
      <c r="R20" s="147" t="s">
        <v>505</v>
      </c>
      <c r="S20" s="142">
        <v>0</v>
      </c>
      <c r="T20" s="146" t="s">
        <v>499</v>
      </c>
      <c r="U20" s="147" t="s">
        <v>505</v>
      </c>
      <c r="V20" s="142">
        <v>3.2560959559919458</v>
      </c>
      <c r="W20" s="146" t="s">
        <v>500</v>
      </c>
      <c r="X20" s="147" t="s">
        <v>505</v>
      </c>
      <c r="Y20" s="142">
        <v>11.034414358246446</v>
      </c>
      <c r="Z20" s="146" t="s">
        <v>501</v>
      </c>
      <c r="AA20" s="147" t="s">
        <v>505</v>
      </c>
      <c r="AB20" s="142">
        <v>0</v>
      </c>
    </row>
    <row r="21" spans="1:28">
      <c r="A21" s="94">
        <v>2030</v>
      </c>
      <c r="B21" s="140" t="s">
        <v>492</v>
      </c>
      <c r="C21" s="141" t="s">
        <v>506</v>
      </c>
      <c r="D21" s="142">
        <v>0</v>
      </c>
      <c r="E21" s="146" t="s">
        <v>494</v>
      </c>
      <c r="F21" s="147" t="s">
        <v>506</v>
      </c>
      <c r="G21" s="142">
        <v>21.24</v>
      </c>
      <c r="H21" s="146" t="s">
        <v>495</v>
      </c>
      <c r="I21" s="147" t="s">
        <v>506</v>
      </c>
      <c r="J21" s="142">
        <v>0</v>
      </c>
      <c r="K21" s="146" t="s">
        <v>496</v>
      </c>
      <c r="L21" s="147" t="s">
        <v>506</v>
      </c>
      <c r="M21" s="142">
        <v>0</v>
      </c>
      <c r="N21" s="146" t="s">
        <v>497</v>
      </c>
      <c r="O21" s="147" t="s">
        <v>506</v>
      </c>
      <c r="P21" s="142">
        <v>27</v>
      </c>
      <c r="Q21" s="146" t="s">
        <v>498</v>
      </c>
      <c r="R21" s="147" t="s">
        <v>506</v>
      </c>
      <c r="S21" s="142">
        <v>1.2282108900841671</v>
      </c>
      <c r="T21" s="146" t="s">
        <v>499</v>
      </c>
      <c r="U21" s="147" t="s">
        <v>506</v>
      </c>
      <c r="V21" s="142">
        <v>2.9328077695247234</v>
      </c>
      <c r="W21" s="146" t="s">
        <v>500</v>
      </c>
      <c r="X21" s="147" t="s">
        <v>506</v>
      </c>
      <c r="Y21" s="142">
        <v>0</v>
      </c>
      <c r="Z21" s="146" t="s">
        <v>501</v>
      </c>
      <c r="AA21" s="147" t="s">
        <v>506</v>
      </c>
      <c r="AB21" s="142">
        <v>0</v>
      </c>
    </row>
    <row r="22" spans="1:28" ht="15.75" thickBot="1">
      <c r="A22" s="94">
        <v>2030</v>
      </c>
      <c r="B22" s="143" t="s">
        <v>492</v>
      </c>
      <c r="C22" s="144" t="s">
        <v>501</v>
      </c>
      <c r="D22" s="145">
        <v>0</v>
      </c>
      <c r="E22" s="148" t="s">
        <v>494</v>
      </c>
      <c r="F22" s="149" t="s">
        <v>501</v>
      </c>
      <c r="G22" s="145">
        <v>0</v>
      </c>
      <c r="H22" s="148" t="s">
        <v>495</v>
      </c>
      <c r="I22" s="149" t="s">
        <v>501</v>
      </c>
      <c r="J22" s="145">
        <v>0</v>
      </c>
      <c r="K22" s="148" t="s">
        <v>496</v>
      </c>
      <c r="L22" s="149" t="s">
        <v>501</v>
      </c>
      <c r="M22" s="145">
        <v>0</v>
      </c>
      <c r="N22" s="148" t="s">
        <v>497</v>
      </c>
      <c r="O22" s="149" t="s">
        <v>501</v>
      </c>
      <c r="P22" s="145">
        <v>0</v>
      </c>
      <c r="Q22" s="148" t="s">
        <v>498</v>
      </c>
      <c r="R22" s="149" t="s">
        <v>501</v>
      </c>
      <c r="S22" s="145">
        <v>0</v>
      </c>
      <c r="T22" s="148" t="s">
        <v>499</v>
      </c>
      <c r="U22" s="149" t="s">
        <v>501</v>
      </c>
      <c r="V22" s="145">
        <v>0</v>
      </c>
      <c r="W22" s="148" t="s">
        <v>500</v>
      </c>
      <c r="X22" s="149" t="s">
        <v>501</v>
      </c>
      <c r="Y22" s="145">
        <v>0</v>
      </c>
      <c r="Z22" s="148" t="s">
        <v>501</v>
      </c>
      <c r="AA22" s="149" t="s">
        <v>501</v>
      </c>
      <c r="AB22" s="145">
        <v>0</v>
      </c>
    </row>
    <row r="23" spans="1:28" ht="15.75" thickBot="1">
      <c r="A23" s="94"/>
      <c r="D23" s="135"/>
      <c r="E23" s="111"/>
      <c r="F23" s="111"/>
      <c r="G23" s="135"/>
      <c r="H23" s="111"/>
      <c r="I23" s="111"/>
      <c r="J23" s="135"/>
      <c r="K23" s="111"/>
      <c r="L23" s="111"/>
      <c r="M23" s="135"/>
      <c r="N23" s="111"/>
      <c r="O23" s="111"/>
      <c r="P23" s="135"/>
      <c r="Q23" s="111"/>
      <c r="R23" s="111"/>
      <c r="S23" s="135"/>
      <c r="T23" s="111"/>
      <c r="U23" s="111"/>
      <c r="V23" s="135"/>
      <c r="W23" s="111" t="s">
        <v>500</v>
      </c>
      <c r="X23" s="111" t="s">
        <v>507</v>
      </c>
      <c r="Y23" s="135">
        <v>10.086403884762362</v>
      </c>
      <c r="Z23" s="111"/>
      <c r="AA23" s="111"/>
      <c r="AB23" s="135"/>
    </row>
    <row r="24" spans="1:28" s="94" customFormat="1">
      <c r="B24" s="137">
        <v>2050</v>
      </c>
      <c r="C24" s="138">
        <v>2050</v>
      </c>
      <c r="D24" s="160">
        <v>2050</v>
      </c>
      <c r="E24" s="158">
        <v>2050</v>
      </c>
      <c r="F24" s="159">
        <v>2050</v>
      </c>
      <c r="G24" s="157">
        <v>2050</v>
      </c>
      <c r="H24" s="158">
        <v>2050</v>
      </c>
      <c r="I24" s="159">
        <v>2050</v>
      </c>
      <c r="J24" s="157">
        <v>2050</v>
      </c>
      <c r="K24" s="158">
        <v>2050</v>
      </c>
      <c r="L24" s="159">
        <v>2050</v>
      </c>
      <c r="M24" s="157">
        <v>2050</v>
      </c>
      <c r="N24" s="158">
        <v>2050</v>
      </c>
      <c r="O24" s="159">
        <v>2050</v>
      </c>
      <c r="P24" s="157">
        <v>2050</v>
      </c>
      <c r="Q24" s="158">
        <v>2050</v>
      </c>
      <c r="R24" s="159">
        <v>2050</v>
      </c>
      <c r="S24" s="157">
        <v>2050</v>
      </c>
      <c r="T24" s="158">
        <v>2050</v>
      </c>
      <c r="U24" s="159">
        <v>2050</v>
      </c>
      <c r="V24" s="157">
        <v>2050</v>
      </c>
      <c r="W24" s="158">
        <v>2050</v>
      </c>
      <c r="X24" s="159">
        <v>2050</v>
      </c>
      <c r="Y24" s="157">
        <v>2050</v>
      </c>
      <c r="Z24" s="158">
        <v>2050</v>
      </c>
      <c r="AA24" s="159"/>
      <c r="AB24" s="156"/>
    </row>
    <row r="25" spans="1:28">
      <c r="A25" s="94"/>
      <c r="B25" s="140" t="s">
        <v>489</v>
      </c>
      <c r="C25" s="141" t="s">
        <v>490</v>
      </c>
      <c r="D25" s="151"/>
      <c r="E25" s="146" t="s">
        <v>489</v>
      </c>
      <c r="F25" s="147" t="s">
        <v>490</v>
      </c>
      <c r="G25" s="142"/>
      <c r="H25" s="146" t="s">
        <v>489</v>
      </c>
      <c r="I25" s="147" t="s">
        <v>490</v>
      </c>
      <c r="J25" s="142"/>
      <c r="K25" s="146" t="s">
        <v>489</v>
      </c>
      <c r="L25" s="147" t="s">
        <v>490</v>
      </c>
      <c r="M25" s="142">
        <v>0</v>
      </c>
      <c r="N25" s="146" t="s">
        <v>489</v>
      </c>
      <c r="O25" s="147" t="s">
        <v>490</v>
      </c>
      <c r="P25" s="142"/>
      <c r="Q25" s="146" t="s">
        <v>489</v>
      </c>
      <c r="R25" s="147" t="s">
        <v>490</v>
      </c>
      <c r="S25" s="142"/>
      <c r="T25" s="146" t="s">
        <v>489</v>
      </c>
      <c r="U25" s="147" t="s">
        <v>490</v>
      </c>
      <c r="V25" s="142"/>
      <c r="W25" s="146" t="s">
        <v>489</v>
      </c>
      <c r="X25" s="147" t="s">
        <v>490</v>
      </c>
      <c r="Y25" s="142"/>
      <c r="Z25" s="146" t="s">
        <v>489</v>
      </c>
      <c r="AA25" s="147" t="s">
        <v>490</v>
      </c>
      <c r="AB25" s="142"/>
    </row>
    <row r="26" spans="1:28">
      <c r="A26" s="94">
        <v>2050</v>
      </c>
      <c r="B26" s="140" t="s">
        <v>492</v>
      </c>
      <c r="C26" s="141" t="s">
        <v>493</v>
      </c>
      <c r="D26" s="151">
        <v>0</v>
      </c>
      <c r="E26" s="146" t="s">
        <v>494</v>
      </c>
      <c r="F26" s="147" t="s">
        <v>493</v>
      </c>
      <c r="G26" s="142">
        <v>0</v>
      </c>
      <c r="H26" s="146" t="s">
        <v>495</v>
      </c>
      <c r="I26" s="147" t="s">
        <v>493</v>
      </c>
      <c r="J26" s="142">
        <v>0</v>
      </c>
      <c r="K26" s="146" t="s">
        <v>496</v>
      </c>
      <c r="L26" s="147" t="s">
        <v>493</v>
      </c>
      <c r="M26" s="142">
        <v>0</v>
      </c>
      <c r="N26" s="146" t="s">
        <v>497</v>
      </c>
      <c r="O26" s="147" t="s">
        <v>493</v>
      </c>
      <c r="P26" s="142">
        <v>0</v>
      </c>
      <c r="Q26" s="146" t="s">
        <v>498</v>
      </c>
      <c r="R26" s="147" t="s">
        <v>493</v>
      </c>
      <c r="S26" s="142">
        <v>0</v>
      </c>
      <c r="T26" s="146" t="s">
        <v>499</v>
      </c>
      <c r="U26" s="147" t="s">
        <v>493</v>
      </c>
      <c r="V26" s="142">
        <v>14.248305957790311</v>
      </c>
      <c r="W26" s="146" t="s">
        <v>500</v>
      </c>
      <c r="X26" s="147" t="s">
        <v>493</v>
      </c>
      <c r="Y26" s="142">
        <v>0</v>
      </c>
      <c r="Z26" s="146" t="s">
        <v>501</v>
      </c>
      <c r="AA26" s="147" t="s">
        <v>493</v>
      </c>
      <c r="AB26" s="142">
        <v>3.4604190769783347</v>
      </c>
    </row>
    <row r="27" spans="1:28">
      <c r="A27" s="94">
        <v>2050</v>
      </c>
      <c r="B27" s="140" t="s">
        <v>492</v>
      </c>
      <c r="C27" s="141" t="s">
        <v>502</v>
      </c>
      <c r="D27" s="151">
        <v>0.29724146850694455</v>
      </c>
      <c r="E27" s="146" t="s">
        <v>494</v>
      </c>
      <c r="F27" s="147" t="s">
        <v>502</v>
      </c>
      <c r="G27" s="142">
        <v>0</v>
      </c>
      <c r="H27" s="146" t="s">
        <v>495</v>
      </c>
      <c r="I27" s="147" t="s">
        <v>502</v>
      </c>
      <c r="J27" s="142">
        <v>0</v>
      </c>
      <c r="K27" s="146" t="s">
        <v>496</v>
      </c>
      <c r="L27" s="147" t="s">
        <v>502</v>
      </c>
      <c r="M27" s="142">
        <v>0</v>
      </c>
      <c r="N27" s="146" t="s">
        <v>497</v>
      </c>
      <c r="O27" s="147" t="s">
        <v>502</v>
      </c>
      <c r="P27" s="142">
        <v>0</v>
      </c>
      <c r="Q27" s="146" t="s">
        <v>498</v>
      </c>
      <c r="R27" s="147" t="s">
        <v>502</v>
      </c>
      <c r="S27" s="142">
        <v>0</v>
      </c>
      <c r="T27" s="146" t="s">
        <v>499</v>
      </c>
      <c r="U27" s="147" t="s">
        <v>502</v>
      </c>
      <c r="V27" s="142">
        <v>0</v>
      </c>
      <c r="W27" s="146" t="s">
        <v>500</v>
      </c>
      <c r="X27" s="147" t="s">
        <v>502</v>
      </c>
      <c r="Y27" s="142">
        <v>9.2614007338419491</v>
      </c>
      <c r="Z27" s="146" t="s">
        <v>501</v>
      </c>
      <c r="AA27" s="147" t="s">
        <v>502</v>
      </c>
      <c r="AB27" s="142">
        <v>0</v>
      </c>
    </row>
    <row r="28" spans="1:28">
      <c r="A28" s="94">
        <v>2050</v>
      </c>
      <c r="B28" s="140" t="s">
        <v>492</v>
      </c>
      <c r="C28" s="141" t="s">
        <v>503</v>
      </c>
      <c r="D28" s="151">
        <v>9.1445000906388921E-2</v>
      </c>
      <c r="E28" s="146" t="s">
        <v>494</v>
      </c>
      <c r="F28" s="147" t="s">
        <v>503</v>
      </c>
      <c r="G28" s="142">
        <v>0</v>
      </c>
      <c r="H28" s="146" t="s">
        <v>495</v>
      </c>
      <c r="I28" s="147" t="s">
        <v>503</v>
      </c>
      <c r="J28" s="142">
        <v>0</v>
      </c>
      <c r="K28" s="146" t="s">
        <v>496</v>
      </c>
      <c r="L28" s="147" t="s">
        <v>503</v>
      </c>
      <c r="M28" s="142">
        <v>0</v>
      </c>
      <c r="N28" s="146" t="s">
        <v>497</v>
      </c>
      <c r="O28" s="147" t="s">
        <v>503</v>
      </c>
      <c r="P28" s="142">
        <v>0</v>
      </c>
      <c r="Q28" s="146" t="s">
        <v>498</v>
      </c>
      <c r="R28" s="147" t="s">
        <v>503</v>
      </c>
      <c r="S28" s="142">
        <v>0</v>
      </c>
      <c r="T28" s="146" t="s">
        <v>499</v>
      </c>
      <c r="U28" s="147" t="s">
        <v>503</v>
      </c>
      <c r="V28" s="142">
        <v>10.110384879290281</v>
      </c>
      <c r="W28" s="146" t="s">
        <v>500</v>
      </c>
      <c r="X28" s="147" t="s">
        <v>503</v>
      </c>
      <c r="Y28" s="142">
        <v>18.761551454893343</v>
      </c>
      <c r="Z28" s="146" t="s">
        <v>501</v>
      </c>
      <c r="AA28" s="147" t="s">
        <v>503</v>
      </c>
      <c r="AB28" s="142">
        <v>0.69262931679250028</v>
      </c>
    </row>
    <row r="29" spans="1:28">
      <c r="A29" s="94">
        <v>2050</v>
      </c>
      <c r="B29" s="140" t="s">
        <v>492</v>
      </c>
      <c r="C29" s="141" t="s">
        <v>504</v>
      </c>
      <c r="D29" s="151">
        <v>6.9194540656388914E-2</v>
      </c>
      <c r="E29" s="146" t="s">
        <v>494</v>
      </c>
      <c r="F29" s="147" t="s">
        <v>504</v>
      </c>
      <c r="G29" s="142">
        <v>0</v>
      </c>
      <c r="H29" s="146" t="s">
        <v>495</v>
      </c>
      <c r="I29" s="147" t="s">
        <v>504</v>
      </c>
      <c r="J29" s="142">
        <v>0</v>
      </c>
      <c r="K29" s="146" t="s">
        <v>496</v>
      </c>
      <c r="L29" s="147" t="s">
        <v>504</v>
      </c>
      <c r="M29" s="142">
        <v>0</v>
      </c>
      <c r="N29" s="146" t="s">
        <v>497</v>
      </c>
      <c r="O29" s="147" t="s">
        <v>504</v>
      </c>
      <c r="P29" s="142">
        <v>0</v>
      </c>
      <c r="Q29" s="146" t="s">
        <v>498</v>
      </c>
      <c r="R29" s="147" t="s">
        <v>504</v>
      </c>
      <c r="S29" s="142">
        <v>0</v>
      </c>
      <c r="T29" s="146" t="s">
        <v>499</v>
      </c>
      <c r="U29" s="147" t="s">
        <v>504</v>
      </c>
      <c r="V29" s="142">
        <v>3.1255600595522237</v>
      </c>
      <c r="W29" s="146" t="s">
        <v>500</v>
      </c>
      <c r="X29" s="147" t="s">
        <v>504</v>
      </c>
      <c r="Y29" s="142">
        <v>27.3052408598064</v>
      </c>
      <c r="Z29" s="146" t="s">
        <v>501</v>
      </c>
      <c r="AA29" s="147" t="s">
        <v>504</v>
      </c>
      <c r="AB29" s="142">
        <v>0.42197682769916689</v>
      </c>
    </row>
    <row r="30" spans="1:28">
      <c r="A30" s="94">
        <v>2050</v>
      </c>
      <c r="B30" s="140" t="s">
        <v>492</v>
      </c>
      <c r="C30" s="141" t="s">
        <v>505</v>
      </c>
      <c r="D30" s="151">
        <v>3.7237690277777792E-3</v>
      </c>
      <c r="E30" s="146" t="s">
        <v>494</v>
      </c>
      <c r="F30" s="147" t="s">
        <v>505</v>
      </c>
      <c r="G30" s="142">
        <v>0</v>
      </c>
      <c r="H30" s="146" t="s">
        <v>495</v>
      </c>
      <c r="I30" s="147" t="s">
        <v>505</v>
      </c>
      <c r="J30" s="142">
        <v>0</v>
      </c>
      <c r="K30" s="146" t="s">
        <v>496</v>
      </c>
      <c r="L30" s="147" t="s">
        <v>505</v>
      </c>
      <c r="M30" s="142">
        <v>0</v>
      </c>
      <c r="N30" s="146" t="s">
        <v>497</v>
      </c>
      <c r="O30" s="147" t="s">
        <v>505</v>
      </c>
      <c r="P30" s="142">
        <v>0</v>
      </c>
      <c r="Q30" s="146" t="s">
        <v>498</v>
      </c>
      <c r="R30" s="147" t="s">
        <v>505</v>
      </c>
      <c r="S30" s="142">
        <v>0</v>
      </c>
      <c r="T30" s="146" t="s">
        <v>499</v>
      </c>
      <c r="U30" s="147" t="s">
        <v>505</v>
      </c>
      <c r="V30" s="142">
        <v>2.3497819891741676</v>
      </c>
      <c r="W30" s="146" t="s">
        <v>500</v>
      </c>
      <c r="X30" s="147" t="s">
        <v>505</v>
      </c>
      <c r="Y30" s="142">
        <v>14.185660537278299</v>
      </c>
      <c r="Z30" s="146" t="s">
        <v>501</v>
      </c>
      <c r="AA30" s="147" t="s">
        <v>505</v>
      </c>
      <c r="AB30" s="142">
        <v>2.7550883004597235</v>
      </c>
    </row>
    <row r="31" spans="1:28">
      <c r="A31" s="94">
        <v>2050</v>
      </c>
      <c r="B31" s="140" t="s">
        <v>492</v>
      </c>
      <c r="C31" s="141" t="s">
        <v>506</v>
      </c>
      <c r="D31" s="151">
        <v>0</v>
      </c>
      <c r="E31" s="146" t="s">
        <v>494</v>
      </c>
      <c r="F31" s="147" t="s">
        <v>506</v>
      </c>
      <c r="G31" s="142">
        <v>0</v>
      </c>
      <c r="H31" s="146" t="s">
        <v>495</v>
      </c>
      <c r="I31" s="147" t="s">
        <v>506</v>
      </c>
      <c r="J31" s="142">
        <v>0</v>
      </c>
      <c r="K31" s="146" t="s">
        <v>496</v>
      </c>
      <c r="L31" s="147" t="s">
        <v>506</v>
      </c>
      <c r="M31" s="142">
        <v>0</v>
      </c>
      <c r="N31" s="146" t="s">
        <v>497</v>
      </c>
      <c r="O31" s="147" t="s">
        <v>506</v>
      </c>
      <c r="P31" s="142">
        <v>76.607380000000006</v>
      </c>
      <c r="Q31" s="146" t="s">
        <v>498</v>
      </c>
      <c r="R31" s="147" t="s">
        <v>506</v>
      </c>
      <c r="S31" s="142">
        <v>3.5316399999999999</v>
      </c>
      <c r="T31" s="146" t="s">
        <v>499</v>
      </c>
      <c r="U31" s="147" t="s">
        <v>506</v>
      </c>
      <c r="V31" s="142">
        <v>7.9220700000000006</v>
      </c>
      <c r="W31" s="146" t="s">
        <v>500</v>
      </c>
      <c r="X31" s="147" t="s">
        <v>506</v>
      </c>
      <c r="Y31" s="142">
        <v>0</v>
      </c>
      <c r="Z31" s="146" t="s">
        <v>501</v>
      </c>
      <c r="AA31" s="147" t="s">
        <v>509</v>
      </c>
      <c r="AB31" s="142">
        <v>8.0107400000000002</v>
      </c>
    </row>
    <row r="32" spans="1:28" ht="15.75" thickBot="1">
      <c r="A32" s="94">
        <v>2050</v>
      </c>
      <c r="B32" s="143" t="s">
        <v>492</v>
      </c>
      <c r="C32" s="144" t="s">
        <v>501</v>
      </c>
      <c r="D32" s="152">
        <v>0</v>
      </c>
      <c r="E32" s="148" t="s">
        <v>494</v>
      </c>
      <c r="F32" s="149" t="s">
        <v>501</v>
      </c>
      <c r="G32" s="145">
        <v>0</v>
      </c>
      <c r="H32" s="148" t="s">
        <v>495</v>
      </c>
      <c r="I32" s="149" t="s">
        <v>501</v>
      </c>
      <c r="J32" s="145">
        <v>0</v>
      </c>
      <c r="K32" s="148" t="s">
        <v>496</v>
      </c>
      <c r="L32" s="149" t="s">
        <v>501</v>
      </c>
      <c r="M32" s="145">
        <v>0</v>
      </c>
      <c r="N32" s="148" t="s">
        <v>497</v>
      </c>
      <c r="O32" s="149" t="s">
        <v>501</v>
      </c>
      <c r="P32" s="145">
        <v>0</v>
      </c>
      <c r="Q32" s="148" t="s">
        <v>498</v>
      </c>
      <c r="R32" s="149" t="s">
        <v>501</v>
      </c>
      <c r="S32" s="145">
        <v>0</v>
      </c>
      <c r="T32" s="148" t="s">
        <v>499</v>
      </c>
      <c r="U32" s="149" t="s">
        <v>501</v>
      </c>
      <c r="V32" s="145">
        <v>0</v>
      </c>
      <c r="W32" s="148" t="s">
        <v>500</v>
      </c>
      <c r="X32" s="149" t="s">
        <v>501</v>
      </c>
      <c r="Y32" s="145">
        <v>24.71942</v>
      </c>
      <c r="Z32" s="148" t="s">
        <v>501</v>
      </c>
      <c r="AA32" s="149" t="s">
        <v>501</v>
      </c>
      <c r="AB32" s="145">
        <v>0</v>
      </c>
    </row>
    <row r="33" spans="2:28">
      <c r="D33" s="135"/>
      <c r="E33" s="111"/>
      <c r="F33" s="111"/>
      <c r="G33" s="135"/>
      <c r="H33" s="111"/>
      <c r="I33" s="111"/>
      <c r="J33" s="135"/>
      <c r="K33" s="111"/>
      <c r="L33" s="111"/>
      <c r="M33" s="135"/>
      <c r="N33" s="111"/>
      <c r="O33" s="111"/>
      <c r="P33" s="135"/>
      <c r="Q33" s="111"/>
      <c r="R33" s="111"/>
      <c r="S33" s="135"/>
      <c r="T33" s="111"/>
      <c r="U33" s="111"/>
      <c r="V33" s="135"/>
      <c r="W33" s="111"/>
      <c r="X33" s="111"/>
      <c r="Y33" s="135"/>
      <c r="Z33" s="111"/>
      <c r="AA33" s="111" t="s">
        <v>507</v>
      </c>
      <c r="AB33" s="135">
        <v>14.3</v>
      </c>
    </row>
    <row r="34" spans="2:28">
      <c r="Z34" s="172" t="s">
        <v>541</v>
      </c>
      <c r="AA34" s="147" t="s">
        <v>542</v>
      </c>
    </row>
    <row r="35" spans="2:28">
      <c r="B35" s="184"/>
      <c r="C35" s="184"/>
      <c r="D35" s="185"/>
      <c r="E35" s="184"/>
      <c r="Z35" s="172" t="s">
        <v>587</v>
      </c>
      <c r="AA35" s="147" t="s">
        <v>588</v>
      </c>
    </row>
    <row r="36" spans="2:28">
      <c r="B36" s="185" t="s">
        <v>566</v>
      </c>
      <c r="C36" s="185"/>
      <c r="D36" s="185"/>
      <c r="E36" s="185"/>
    </row>
    <row r="37" spans="2:28">
      <c r="B37" s="185"/>
      <c r="C37" s="185">
        <v>2020</v>
      </c>
      <c r="D37" s="185">
        <v>2030</v>
      </c>
      <c r="E37" s="185">
        <v>2050</v>
      </c>
      <c r="AB37" s="135"/>
    </row>
    <row r="38" spans="2:28">
      <c r="B38" s="185" t="s">
        <v>560</v>
      </c>
      <c r="C38" s="185">
        <v>1</v>
      </c>
      <c r="D38" s="186">
        <v>0.79594335510221803</v>
      </c>
      <c r="E38" s="186">
        <v>0.1</v>
      </c>
    </row>
    <row r="39" spans="2:28">
      <c r="B39" s="185" t="s">
        <v>561</v>
      </c>
      <c r="C39" s="185">
        <v>1.7</v>
      </c>
      <c r="D39" s="186">
        <v>1.6</v>
      </c>
      <c r="E39" s="186">
        <v>0.107810125090517</v>
      </c>
    </row>
    <row r="40" spans="2:28">
      <c r="B40" s="185" t="s">
        <v>562</v>
      </c>
      <c r="C40" s="185">
        <v>8.8000000000000007</v>
      </c>
      <c r="D40" s="186">
        <v>4.3</v>
      </c>
      <c r="E40" s="186">
        <v>-2.6</v>
      </c>
    </row>
    <row r="41" spans="2:28">
      <c r="B41" s="185" t="s">
        <v>503</v>
      </c>
      <c r="C41" s="185">
        <v>4.5</v>
      </c>
      <c r="D41" s="186">
        <v>2.8</v>
      </c>
      <c r="E41" s="186">
        <v>0.24154789238681401</v>
      </c>
    </row>
    <row r="42" spans="2:28">
      <c r="B42" s="185" t="s">
        <v>563</v>
      </c>
      <c r="C42" s="185">
        <v>2.2999999999999998</v>
      </c>
      <c r="D42" s="186">
        <v>2.4</v>
      </c>
      <c r="E42" s="186">
        <v>1.2</v>
      </c>
    </row>
    <row r="43" spans="2:28">
      <c r="B43" s="185" t="s">
        <v>505</v>
      </c>
      <c r="C43" s="185">
        <v>6.6</v>
      </c>
      <c r="D43" s="186">
        <v>2.6654543362979322</v>
      </c>
      <c r="E43" s="186">
        <v>0.55726352453316197</v>
      </c>
    </row>
    <row r="44" spans="2:28">
      <c r="B44" s="185" t="s">
        <v>564</v>
      </c>
      <c r="C44" s="185">
        <v>0.3</v>
      </c>
      <c r="D44" s="186">
        <v>0.2</v>
      </c>
      <c r="E44" s="186">
        <v>4.3541918740427003E-2</v>
      </c>
    </row>
    <row r="45" spans="2:28">
      <c r="B45" s="185" t="s">
        <v>565</v>
      </c>
      <c r="C45" s="185">
        <v>12</v>
      </c>
      <c r="D45" s="186">
        <v>9.1</v>
      </c>
      <c r="E45" s="186">
        <v>0.31574382727512601</v>
      </c>
    </row>
    <row r="46" spans="2:28">
      <c r="D46" s="1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2345-4936-4253-9942-E894A3D837E3}">
  <dimension ref="A1:V50"/>
  <sheetViews>
    <sheetView zoomScale="85" zoomScaleNormal="85" workbookViewId="0">
      <selection activeCell="L24" sqref="L24"/>
    </sheetView>
  </sheetViews>
  <sheetFormatPr defaultRowHeight="15"/>
  <cols>
    <col min="3" max="3" width="52" customWidth="1"/>
    <col min="5" max="5" width="17.42578125" customWidth="1"/>
    <col min="6" max="6" width="17.85546875" bestFit="1" customWidth="1"/>
    <col min="7" max="7" width="14.5703125" customWidth="1"/>
    <col min="8" max="8" width="41.140625" style="94" bestFit="1" customWidth="1"/>
    <col min="9" max="9" width="17.85546875" bestFit="1" customWidth="1"/>
    <col min="10" max="10" width="13.5703125" customWidth="1"/>
    <col min="12" max="12" width="52.140625" bestFit="1" customWidth="1"/>
    <col min="13" max="13" width="1.42578125" customWidth="1"/>
    <col min="14" max="14" width="14" customWidth="1"/>
    <col min="15" max="15" width="8.85546875" bestFit="1" customWidth="1"/>
    <col min="17" max="17" width="9.140625" style="109"/>
  </cols>
  <sheetData>
    <row r="1" spans="1:22" ht="28.5">
      <c r="A1" s="167" t="s">
        <v>556</v>
      </c>
    </row>
    <row r="2" spans="1:22">
      <c r="A2" s="94"/>
    </row>
    <row r="3" spans="1:22" ht="15.75" thickBot="1">
      <c r="B3" s="24"/>
      <c r="C3" s="24"/>
      <c r="D3" s="24"/>
      <c r="E3" s="94"/>
      <c r="F3" s="24"/>
      <c r="G3" s="94"/>
    </row>
    <row r="4" spans="1:22">
      <c r="B4" s="24"/>
      <c r="C4" s="161" t="s">
        <v>540</v>
      </c>
      <c r="D4" s="150" t="s">
        <v>530</v>
      </c>
      <c r="E4" s="150" t="s">
        <v>510</v>
      </c>
      <c r="F4" s="139" t="s">
        <v>539</v>
      </c>
      <c r="G4" s="23"/>
      <c r="H4" s="161" t="s">
        <v>554</v>
      </c>
      <c r="I4" s="150" t="s">
        <v>510</v>
      </c>
      <c r="J4" s="139" t="s">
        <v>539</v>
      </c>
      <c r="K4" s="23"/>
      <c r="L4" s="161" t="s">
        <v>567</v>
      </c>
      <c r="M4" s="113"/>
      <c r="N4" s="150">
        <v>2050</v>
      </c>
      <c r="O4" s="114"/>
      <c r="P4" t="s">
        <v>227</v>
      </c>
    </row>
    <row r="5" spans="1:22">
      <c r="B5" s="24"/>
      <c r="C5" s="162" t="s">
        <v>559</v>
      </c>
      <c r="D5" s="96" t="s">
        <v>531</v>
      </c>
      <c r="E5" s="164">
        <v>2640.69</v>
      </c>
      <c r="F5" s="163">
        <v>0.4</v>
      </c>
      <c r="G5" s="23"/>
      <c r="H5" s="162" t="s">
        <v>550</v>
      </c>
      <c r="I5" s="117">
        <v>2366.3146955000002</v>
      </c>
      <c r="J5" s="182">
        <v>0.45900000000000002</v>
      </c>
      <c r="K5" s="181"/>
      <c r="L5" s="162" t="s">
        <v>568</v>
      </c>
      <c r="M5" s="181"/>
      <c r="N5" s="23"/>
      <c r="O5" s="116"/>
    </row>
    <row r="6" spans="1:22">
      <c r="B6" s="24"/>
      <c r="C6" s="162" t="s">
        <v>515</v>
      </c>
      <c r="D6" s="96" t="s">
        <v>531</v>
      </c>
      <c r="E6" s="164">
        <v>8010.74</v>
      </c>
      <c r="F6" s="163">
        <v>6.1</v>
      </c>
      <c r="G6" s="23"/>
      <c r="H6" s="162" t="s">
        <v>549</v>
      </c>
      <c r="I6" s="117">
        <v>10921.752549448001</v>
      </c>
      <c r="J6" s="182">
        <v>3.1160000000000001</v>
      </c>
      <c r="K6" s="181"/>
      <c r="L6" s="162" t="s">
        <v>569</v>
      </c>
      <c r="M6" s="181"/>
      <c r="N6" s="117">
        <v>24188.14</v>
      </c>
      <c r="O6" s="116" t="s">
        <v>522</v>
      </c>
      <c r="P6" t="s">
        <v>570</v>
      </c>
    </row>
    <row r="7" spans="1:22">
      <c r="B7" s="24"/>
      <c r="C7" s="162" t="s">
        <v>511</v>
      </c>
      <c r="D7" s="96" t="s">
        <v>531</v>
      </c>
      <c r="E7" s="164">
        <v>781.26</v>
      </c>
      <c r="F7" s="163">
        <v>0.3</v>
      </c>
      <c r="G7" s="23"/>
      <c r="H7" s="162" t="s">
        <v>511</v>
      </c>
      <c r="I7" s="117">
        <v>783.03917999999999</v>
      </c>
      <c r="J7" s="182">
        <v>0.23100000000000001</v>
      </c>
      <c r="K7" s="181"/>
      <c r="L7" s="162" t="s">
        <v>571</v>
      </c>
      <c r="M7" s="181"/>
      <c r="N7" s="23">
        <v>5500</v>
      </c>
      <c r="O7" s="116" t="s">
        <v>522</v>
      </c>
      <c r="P7" t="s">
        <v>572</v>
      </c>
      <c r="V7" s="24"/>
    </row>
    <row r="8" spans="1:22">
      <c r="B8" s="24"/>
      <c r="C8" s="162" t="s">
        <v>536</v>
      </c>
      <c r="D8" s="96" t="s">
        <v>531</v>
      </c>
      <c r="E8" s="164">
        <v>371.92</v>
      </c>
      <c r="F8" s="163">
        <v>0.3</v>
      </c>
      <c r="G8" s="23"/>
      <c r="H8" s="169" t="s">
        <v>536</v>
      </c>
      <c r="I8" s="23">
        <v>300</v>
      </c>
      <c r="J8" s="182">
        <v>0.30099999999999999</v>
      </c>
      <c r="K8" s="181"/>
      <c r="L8" s="162" t="s">
        <v>573</v>
      </c>
      <c r="M8" s="181"/>
      <c r="N8" s="23">
        <v>5460</v>
      </c>
      <c r="O8" s="116" t="s">
        <v>522</v>
      </c>
      <c r="P8" t="s">
        <v>584</v>
      </c>
      <c r="V8" s="24"/>
    </row>
    <row r="9" spans="1:22">
      <c r="B9" s="24"/>
      <c r="C9" s="162" t="s">
        <v>512</v>
      </c>
      <c r="D9" s="96" t="s">
        <v>531</v>
      </c>
      <c r="E9" s="164">
        <v>3531.64</v>
      </c>
      <c r="F9" s="163">
        <v>3.6</v>
      </c>
      <c r="G9" s="23"/>
      <c r="H9" s="169" t="s">
        <v>512</v>
      </c>
      <c r="I9" s="117">
        <v>2468.3899230000002</v>
      </c>
      <c r="J9" s="182">
        <v>2.7</v>
      </c>
      <c r="K9" s="181"/>
      <c r="L9" s="162" t="s">
        <v>574</v>
      </c>
      <c r="M9" s="181"/>
      <c r="N9" s="117">
        <v>8010.74</v>
      </c>
      <c r="O9" s="116" t="s">
        <v>522</v>
      </c>
      <c r="V9" s="24"/>
    </row>
    <row r="10" spans="1:22">
      <c r="B10" s="24"/>
      <c r="C10" s="162" t="s">
        <v>513</v>
      </c>
      <c r="D10" s="96" t="s">
        <v>531</v>
      </c>
      <c r="E10" s="164">
        <v>25249</v>
      </c>
      <c r="F10" s="163">
        <v>6.5</v>
      </c>
      <c r="G10" s="23"/>
      <c r="H10" s="169" t="s">
        <v>513</v>
      </c>
      <c r="I10" s="117">
        <v>3052.7804169999999</v>
      </c>
      <c r="J10" s="182">
        <v>1.05</v>
      </c>
      <c r="K10" s="181"/>
      <c r="L10" s="162" t="s">
        <v>575</v>
      </c>
      <c r="M10" s="181"/>
      <c r="N10" s="23">
        <v>0.33</v>
      </c>
      <c r="O10" s="116" t="s">
        <v>576</v>
      </c>
      <c r="V10" s="24"/>
    </row>
    <row r="11" spans="1:22">
      <c r="B11" s="24"/>
      <c r="C11" s="162" t="s">
        <v>514</v>
      </c>
      <c r="D11" s="96" t="s">
        <v>531</v>
      </c>
      <c r="E11" s="164">
        <v>51358.38</v>
      </c>
      <c r="F11" s="163">
        <v>14</v>
      </c>
      <c r="G11" s="23"/>
      <c r="H11" s="169" t="s">
        <v>514</v>
      </c>
      <c r="I11" s="117">
        <v>22695.466629999999</v>
      </c>
      <c r="J11" s="182">
        <v>8.1999999999999993</v>
      </c>
      <c r="K11" s="181"/>
      <c r="L11" s="162" t="s">
        <v>577</v>
      </c>
      <c r="M11" s="181"/>
      <c r="N11" s="23">
        <v>0.75</v>
      </c>
      <c r="O11" s="116" t="s">
        <v>576</v>
      </c>
      <c r="R11" s="109"/>
      <c r="V11" s="24"/>
    </row>
    <row r="12" spans="1:22">
      <c r="B12" s="24"/>
      <c r="C12" s="162" t="s">
        <v>524</v>
      </c>
      <c r="D12" s="96" t="s">
        <v>525</v>
      </c>
      <c r="E12" s="164">
        <v>396.4</v>
      </c>
      <c r="F12" s="163">
        <v>0.1</v>
      </c>
      <c r="G12" s="23"/>
      <c r="H12" s="169" t="s">
        <v>524</v>
      </c>
      <c r="I12" s="117">
        <v>1243.2647332499998</v>
      </c>
      <c r="J12" s="182">
        <v>0.19400000000000001</v>
      </c>
      <c r="K12" s="181"/>
      <c r="L12" s="162" t="s">
        <v>578</v>
      </c>
      <c r="M12" s="181"/>
      <c r="N12" s="23">
        <v>0.44</v>
      </c>
      <c r="O12" s="116" t="s">
        <v>576</v>
      </c>
      <c r="T12" s="109"/>
      <c r="V12" s="24"/>
    </row>
    <row r="13" spans="1:22">
      <c r="B13" s="24"/>
      <c r="C13" s="162" t="s">
        <v>526</v>
      </c>
      <c r="D13" s="96" t="s">
        <v>525</v>
      </c>
      <c r="E13" s="164">
        <v>501.82</v>
      </c>
      <c r="F13" s="163">
        <v>0.6</v>
      </c>
      <c r="G13" s="23"/>
      <c r="H13" s="169" t="s">
        <v>526</v>
      </c>
      <c r="I13" s="117">
        <v>578.03870789999996</v>
      </c>
      <c r="J13" s="182">
        <v>0.61699999999999999</v>
      </c>
      <c r="K13" s="181"/>
      <c r="L13" s="162"/>
      <c r="M13" s="181"/>
      <c r="N13" s="23"/>
      <c r="O13" s="116"/>
      <c r="V13" s="24"/>
    </row>
    <row r="14" spans="1:22">
      <c r="B14" s="24"/>
      <c r="C14" s="162" t="s">
        <v>527</v>
      </c>
      <c r="D14" s="96" t="s">
        <v>525</v>
      </c>
      <c r="E14" s="164">
        <v>4662.1400000000003</v>
      </c>
      <c r="F14" s="163">
        <v>1.3</v>
      </c>
      <c r="G14" s="23"/>
      <c r="H14" s="169" t="s">
        <v>527</v>
      </c>
      <c r="I14" s="117">
        <v>1116.31771</v>
      </c>
      <c r="J14" s="182">
        <v>0.35</v>
      </c>
      <c r="K14" s="181"/>
      <c r="L14" s="162" t="s">
        <v>585</v>
      </c>
      <c r="M14" s="181"/>
      <c r="N14" s="117">
        <v>18206.227272727272</v>
      </c>
      <c r="O14" s="116" t="s">
        <v>522</v>
      </c>
      <c r="S14" s="109"/>
      <c r="V14" s="24"/>
    </row>
    <row r="15" spans="1:22">
      <c r="B15" s="24"/>
      <c r="C15" s="162" t="s">
        <v>528</v>
      </c>
      <c r="D15" s="96" t="s">
        <v>525</v>
      </c>
      <c r="E15" s="164">
        <v>9075.15</v>
      </c>
      <c r="F15" s="163">
        <v>2.8</v>
      </c>
      <c r="G15" s="23"/>
      <c r="H15" s="169" t="s">
        <v>528</v>
      </c>
      <c r="I15" s="117">
        <v>5059.7633219999998</v>
      </c>
      <c r="J15" s="182">
        <v>2.0339999999999998</v>
      </c>
      <c r="K15" s="181"/>
      <c r="L15" s="162" t="s">
        <v>579</v>
      </c>
      <c r="M15" s="181"/>
      <c r="N15" s="117">
        <v>14682.441348973607</v>
      </c>
      <c r="O15" s="116" t="s">
        <v>522</v>
      </c>
      <c r="V15" s="24"/>
    </row>
    <row r="16" spans="1:22">
      <c r="B16" s="24"/>
      <c r="C16" s="162" t="s">
        <v>543</v>
      </c>
      <c r="D16" s="96" t="s">
        <v>531</v>
      </c>
      <c r="E16" s="164">
        <v>24188.14</v>
      </c>
      <c r="F16" s="163" t="s">
        <v>538</v>
      </c>
      <c r="G16" s="23"/>
      <c r="H16" s="169" t="s">
        <v>551</v>
      </c>
      <c r="I16" s="117">
        <v>5020.0528249560002</v>
      </c>
      <c r="J16" s="182">
        <v>2.1720000000000002</v>
      </c>
      <c r="K16" s="181"/>
      <c r="L16" s="162" t="s">
        <v>580</v>
      </c>
      <c r="M16" s="181"/>
      <c r="N16" s="117">
        <v>16177.4</v>
      </c>
      <c r="O16" s="116" t="s">
        <v>522</v>
      </c>
      <c r="V16" s="24"/>
    </row>
    <row r="17" spans="2:22">
      <c r="B17" s="24"/>
      <c r="C17" s="162" t="s">
        <v>544</v>
      </c>
      <c r="D17" s="96" t="s">
        <v>531</v>
      </c>
      <c r="E17" s="164">
        <v>531.28</v>
      </c>
      <c r="F17" s="163" t="s">
        <v>538</v>
      </c>
      <c r="G17" s="23"/>
      <c r="H17" s="162"/>
      <c r="I17" s="23"/>
      <c r="J17" s="116"/>
      <c r="K17" s="23"/>
      <c r="L17" s="162" t="s">
        <v>581</v>
      </c>
      <c r="M17" s="23"/>
      <c r="N17" s="117">
        <v>1375</v>
      </c>
      <c r="O17" s="116" t="s">
        <v>522</v>
      </c>
      <c r="V17" s="24"/>
    </row>
    <row r="18" spans="2:22">
      <c r="B18" s="24"/>
      <c r="C18" s="162"/>
      <c r="D18" s="96"/>
      <c r="E18" s="96"/>
      <c r="F18" s="163"/>
      <c r="G18" s="23"/>
      <c r="H18" s="162"/>
      <c r="I18" s="23"/>
      <c r="J18" s="116"/>
      <c r="K18" s="23"/>
      <c r="L18" s="162" t="s">
        <v>582</v>
      </c>
      <c r="M18" s="23"/>
      <c r="N18" s="117">
        <v>17552.400000000001</v>
      </c>
      <c r="O18" s="116" t="s">
        <v>522</v>
      </c>
      <c r="V18" s="24"/>
    </row>
    <row r="19" spans="2:22">
      <c r="B19" s="24"/>
      <c r="C19" s="162" t="s">
        <v>533</v>
      </c>
      <c r="D19" s="96"/>
      <c r="E19" s="164">
        <v>98196.479999999996</v>
      </c>
      <c r="F19" s="163" t="s">
        <v>522</v>
      </c>
      <c r="G19" s="23"/>
      <c r="H19" s="169" t="s">
        <v>533</v>
      </c>
      <c r="I19" s="179">
        <v>55605</v>
      </c>
      <c r="J19" s="116" t="s">
        <v>522</v>
      </c>
      <c r="K19" s="117"/>
      <c r="L19" s="162" t="s">
        <v>579</v>
      </c>
      <c r="M19" s="23"/>
      <c r="N19" s="117">
        <v>14155.161290322583</v>
      </c>
      <c r="O19" s="116" t="s">
        <v>522</v>
      </c>
      <c r="V19" s="24"/>
    </row>
    <row r="20" spans="2:22" ht="15.75" thickBot="1">
      <c r="B20" s="24"/>
      <c r="C20" s="162" t="s">
        <v>532</v>
      </c>
      <c r="D20" s="96"/>
      <c r="E20" s="164">
        <v>82556.149999999994</v>
      </c>
      <c r="F20" s="163" t="s">
        <v>522</v>
      </c>
      <c r="G20" s="23"/>
      <c r="H20" s="162" t="s">
        <v>532</v>
      </c>
      <c r="I20" s="179">
        <v>52148.83</v>
      </c>
      <c r="J20" s="116" t="s">
        <v>522</v>
      </c>
      <c r="K20" s="23"/>
      <c r="L20" s="165" t="s">
        <v>586</v>
      </c>
      <c r="M20" s="121"/>
      <c r="N20" s="122">
        <v>14.155161290322583</v>
      </c>
      <c r="O20" s="123" t="s">
        <v>244</v>
      </c>
      <c r="V20" s="24"/>
    </row>
    <row r="21" spans="2:22">
      <c r="B21" s="24"/>
      <c r="C21" s="162" t="s">
        <v>552</v>
      </c>
      <c r="D21" s="96"/>
      <c r="E21" s="164">
        <v>16336.759999999998</v>
      </c>
      <c r="F21" s="163" t="s">
        <v>522</v>
      </c>
      <c r="G21" s="23"/>
      <c r="H21" s="162" t="s">
        <v>552</v>
      </c>
      <c r="I21" s="179">
        <v>334</v>
      </c>
      <c r="J21" s="116" t="s">
        <v>522</v>
      </c>
      <c r="K21" s="23"/>
      <c r="L21" s="23"/>
    </row>
    <row r="22" spans="2:22">
      <c r="B22" s="24"/>
      <c r="C22" s="162" t="s">
        <v>553</v>
      </c>
      <c r="D22" s="96"/>
      <c r="E22" s="164">
        <v>908.09000000000015</v>
      </c>
      <c r="F22" s="163" t="s">
        <v>522</v>
      </c>
      <c r="G22" s="23"/>
      <c r="H22" s="162" t="s">
        <v>553</v>
      </c>
      <c r="I22" s="179">
        <v>1778</v>
      </c>
      <c r="J22" s="116" t="s">
        <v>522</v>
      </c>
      <c r="K22" s="23"/>
      <c r="L22" s="168" t="s">
        <v>583</v>
      </c>
    </row>
    <row r="23" spans="2:22">
      <c r="B23" s="24"/>
      <c r="C23" s="162" t="s">
        <v>534</v>
      </c>
      <c r="D23" s="96"/>
      <c r="E23" s="164">
        <v>-1604.5199999999995</v>
      </c>
      <c r="F23" s="163" t="s">
        <v>522</v>
      </c>
      <c r="G23" s="23"/>
      <c r="H23" s="162" t="s">
        <v>534</v>
      </c>
      <c r="I23" s="179">
        <v>1344.17</v>
      </c>
      <c r="J23" s="116" t="s">
        <v>522</v>
      </c>
      <c r="K23" s="23"/>
      <c r="L23" s="23"/>
    </row>
    <row r="24" spans="2:22" ht="15.75" thickBot="1">
      <c r="B24" s="24"/>
      <c r="C24" s="165" t="s">
        <v>529</v>
      </c>
      <c r="D24" s="171"/>
      <c r="E24" s="175">
        <v>2.7284841053187847E-12</v>
      </c>
      <c r="F24" s="166" t="s">
        <v>522</v>
      </c>
      <c r="G24" s="23"/>
      <c r="H24" s="165" t="s">
        <v>529</v>
      </c>
      <c r="I24" s="180">
        <v>0</v>
      </c>
      <c r="J24" s="123" t="s">
        <v>522</v>
      </c>
      <c r="K24" s="109"/>
      <c r="L24" s="23"/>
    </row>
    <row r="25" spans="2:22" ht="15.75" thickBot="1">
      <c r="B25" s="24"/>
      <c r="C25" s="96"/>
      <c r="D25" s="96"/>
      <c r="E25" s="96"/>
      <c r="F25" s="96"/>
      <c r="G25" s="96"/>
      <c r="H25" s="96"/>
      <c r="I25" s="179"/>
      <c r="J25" s="23"/>
      <c r="K25" s="23"/>
      <c r="L25" s="23"/>
    </row>
    <row r="26" spans="2:22">
      <c r="B26" s="24"/>
      <c r="C26" s="176" t="s">
        <v>517</v>
      </c>
      <c r="D26" s="150"/>
      <c r="E26" s="150"/>
      <c r="F26" s="139"/>
      <c r="G26" s="96"/>
      <c r="H26" s="161"/>
      <c r="I26" s="113"/>
      <c r="J26" s="114"/>
      <c r="K26" s="23"/>
      <c r="L26" s="23"/>
    </row>
    <row r="27" spans="2:22">
      <c r="B27" s="24"/>
      <c r="C27" s="169" t="s">
        <v>548</v>
      </c>
      <c r="D27" s="96"/>
      <c r="E27" s="96"/>
      <c r="F27" s="163"/>
      <c r="G27" s="96"/>
      <c r="H27" s="169" t="s">
        <v>555</v>
      </c>
      <c r="I27" s="23"/>
      <c r="J27" s="116"/>
      <c r="K27" s="23"/>
      <c r="L27" s="174"/>
    </row>
    <row r="28" spans="2:22">
      <c r="B28" s="24"/>
      <c r="C28" s="162" t="s">
        <v>518</v>
      </c>
      <c r="D28" s="96">
        <v>7050</v>
      </c>
      <c r="E28" s="96" t="s">
        <v>521</v>
      </c>
      <c r="F28" s="163"/>
      <c r="G28" s="96"/>
      <c r="H28" s="162" t="s">
        <v>518</v>
      </c>
      <c r="I28" s="23" t="s">
        <v>538</v>
      </c>
      <c r="J28" s="163" t="s">
        <v>521</v>
      </c>
      <c r="K28" s="23"/>
      <c r="L28" s="23"/>
    </row>
    <row r="29" spans="2:22">
      <c r="B29" s="24"/>
      <c r="C29" s="162" t="s">
        <v>523</v>
      </c>
      <c r="D29" s="96">
        <v>920</v>
      </c>
      <c r="E29" s="96" t="s">
        <v>522</v>
      </c>
      <c r="F29" s="163"/>
      <c r="G29" s="96"/>
      <c r="H29" s="162" t="s">
        <v>523</v>
      </c>
      <c r="I29" s="23" t="s">
        <v>538</v>
      </c>
      <c r="J29" s="163" t="s">
        <v>522</v>
      </c>
      <c r="K29" s="23"/>
      <c r="L29" s="23"/>
    </row>
    <row r="30" spans="2:22">
      <c r="B30" s="24"/>
      <c r="C30" s="169" t="s">
        <v>519</v>
      </c>
      <c r="D30" s="96">
        <v>2700</v>
      </c>
      <c r="E30" s="96" t="s">
        <v>521</v>
      </c>
      <c r="F30" s="163"/>
      <c r="G30" s="96"/>
      <c r="H30" s="169" t="s">
        <v>519</v>
      </c>
      <c r="I30" s="96">
        <v>0.8</v>
      </c>
      <c r="J30" s="163" t="s">
        <v>521</v>
      </c>
      <c r="K30" s="23"/>
      <c r="L30" s="174"/>
    </row>
    <row r="31" spans="2:22">
      <c r="B31" s="24"/>
      <c r="C31" s="169" t="s">
        <v>535</v>
      </c>
      <c r="D31" s="96">
        <v>750</v>
      </c>
      <c r="E31" s="96" t="s">
        <v>521</v>
      </c>
      <c r="F31" s="163"/>
      <c r="G31" s="96"/>
      <c r="H31" s="169" t="s">
        <v>535</v>
      </c>
      <c r="I31" s="96">
        <v>0.3</v>
      </c>
      <c r="J31" s="163" t="s">
        <v>521</v>
      </c>
      <c r="K31" s="23"/>
      <c r="L31" s="174"/>
    </row>
    <row r="32" spans="2:22">
      <c r="B32" s="24"/>
      <c r="C32" s="169" t="s">
        <v>520</v>
      </c>
      <c r="D32" s="96">
        <v>2900</v>
      </c>
      <c r="E32" s="96" t="s">
        <v>521</v>
      </c>
      <c r="F32" s="163"/>
      <c r="G32" s="96"/>
      <c r="H32" s="169" t="s">
        <v>520</v>
      </c>
      <c r="I32" s="96">
        <v>2.2000000000000002</v>
      </c>
      <c r="J32" s="163" t="s">
        <v>521</v>
      </c>
      <c r="K32" s="23"/>
      <c r="L32" s="23"/>
    </row>
    <row r="33" spans="2:15">
      <c r="B33" s="24"/>
      <c r="C33" s="169" t="s">
        <v>537</v>
      </c>
      <c r="D33" s="168">
        <v>1000</v>
      </c>
      <c r="E33" s="96" t="s">
        <v>521</v>
      </c>
      <c r="F33" s="116"/>
      <c r="G33" s="96"/>
      <c r="H33" s="169" t="s">
        <v>537</v>
      </c>
      <c r="I33" s="96">
        <v>750</v>
      </c>
      <c r="J33" s="163" t="s">
        <v>521</v>
      </c>
      <c r="K33" s="23"/>
      <c r="L33" s="23"/>
    </row>
    <row r="34" spans="2:15">
      <c r="B34" s="24"/>
      <c r="C34" s="169" t="s">
        <v>545</v>
      </c>
      <c r="D34" s="183">
        <v>94378.13</v>
      </c>
      <c r="E34" s="96" t="s">
        <v>522</v>
      </c>
      <c r="F34" s="116"/>
      <c r="G34" s="96"/>
      <c r="H34" s="169" t="s">
        <v>545</v>
      </c>
      <c r="I34" s="96">
        <v>35200</v>
      </c>
      <c r="J34" s="163" t="s">
        <v>522</v>
      </c>
      <c r="K34" s="23"/>
      <c r="L34" s="23"/>
    </row>
    <row r="35" spans="2:15" ht="15.75" thickBot="1">
      <c r="B35" s="24"/>
      <c r="C35" s="170" t="s">
        <v>546</v>
      </c>
      <c r="D35" s="178">
        <v>6.4237158214971737E-2</v>
      </c>
      <c r="E35" s="171"/>
      <c r="F35" s="123"/>
      <c r="G35" s="96"/>
      <c r="H35" s="170" t="s">
        <v>546</v>
      </c>
      <c r="I35" s="177">
        <v>7.0000000000000007E-2</v>
      </c>
      <c r="J35" s="123"/>
      <c r="K35" s="23"/>
      <c r="L35" s="23"/>
      <c r="O35">
        <f>8+14</f>
        <v>22</v>
      </c>
    </row>
    <row r="36" spans="2:15">
      <c r="C36" s="169"/>
      <c r="D36" s="23"/>
      <c r="E36" s="23"/>
      <c r="F36" s="23"/>
      <c r="G36" s="23"/>
      <c r="H36" s="96"/>
      <c r="I36" s="23"/>
      <c r="J36" s="23"/>
      <c r="K36" s="23"/>
      <c r="L36" s="23"/>
    </row>
    <row r="37" spans="2:15">
      <c r="H37" s="96"/>
      <c r="I37" s="23"/>
      <c r="J37" s="23"/>
      <c r="K37" s="23"/>
      <c r="L37" s="23"/>
    </row>
    <row r="38" spans="2:15">
      <c r="H38" s="96"/>
      <c r="I38" s="23"/>
      <c r="J38" s="23"/>
      <c r="K38" s="23"/>
      <c r="L38" s="23"/>
    </row>
    <row r="39" spans="2:15">
      <c r="H39" s="96"/>
      <c r="I39" s="23"/>
      <c r="J39" s="23"/>
      <c r="K39" s="23"/>
      <c r="L39" s="23"/>
    </row>
    <row r="40" spans="2:15">
      <c r="H40" s="96"/>
      <c r="I40" s="23"/>
      <c r="J40" s="23"/>
      <c r="K40" s="23"/>
      <c r="L40" s="23"/>
    </row>
    <row r="41" spans="2:15">
      <c r="H41" s="96"/>
      <c r="I41" s="23"/>
      <c r="J41" s="23"/>
      <c r="K41" s="23"/>
      <c r="L41" s="23"/>
    </row>
    <row r="42" spans="2:15">
      <c r="H42" s="96"/>
      <c r="I42" s="23"/>
      <c r="J42" s="23"/>
      <c r="K42" s="23"/>
      <c r="L42" s="23"/>
    </row>
    <row r="43" spans="2:15">
      <c r="H43" s="96"/>
      <c r="I43" s="23"/>
      <c r="J43" s="23"/>
      <c r="K43" s="23"/>
      <c r="L43" s="23"/>
    </row>
    <row r="44" spans="2:15">
      <c r="K44" s="173"/>
    </row>
    <row r="45" spans="2:15">
      <c r="K45" s="173"/>
    </row>
    <row r="46" spans="2:15">
      <c r="K46" s="173"/>
    </row>
    <row r="47" spans="2:15">
      <c r="K47" s="173"/>
    </row>
    <row r="48" spans="2:15">
      <c r="K48" s="173"/>
    </row>
    <row r="49" spans="11:11">
      <c r="K49" s="173"/>
    </row>
    <row r="50" spans="11:11">
      <c r="K50" s="17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F61"/>
  <sheetViews>
    <sheetView topLeftCell="A13" zoomScale="85" zoomScaleNormal="85" workbookViewId="0">
      <selection activeCell="X17" sqref="X17"/>
    </sheetView>
  </sheetViews>
  <sheetFormatPr defaultColWidth="9.140625" defaultRowHeight="15"/>
  <cols>
    <col min="1" max="1" width="22.5703125" style="1" customWidth="1"/>
    <col min="2" max="2" width="75.28515625" style="1" bestFit="1" customWidth="1"/>
    <col min="3" max="3" width="11.140625" style="1" customWidth="1"/>
    <col min="4" max="4" width="13.5703125" style="1" bestFit="1" customWidth="1"/>
    <col min="5" max="35" width="9.140625" style="1"/>
    <col min="36" max="36" width="3.5703125" style="1" customWidth="1"/>
    <col min="37" max="37" width="12.42578125" style="1" bestFit="1" customWidth="1"/>
    <col min="38" max="38" width="21.28515625" style="1" bestFit="1" customWidth="1"/>
    <col min="39" max="39" width="117.42578125" style="1" bestFit="1" customWidth="1"/>
    <col min="40" max="41" width="9.140625" style="1"/>
    <col min="42" max="42" width="12.28515625" style="1" bestFit="1" customWidth="1"/>
    <col min="43" max="43" width="10.28515625" style="1" bestFit="1" customWidth="1"/>
    <col min="44" max="45" width="9.140625" style="1"/>
    <col min="46" max="46" width="15.140625" style="1" bestFit="1" customWidth="1"/>
    <col min="47" max="47" width="11.5703125" style="1" bestFit="1" customWidth="1"/>
    <col min="48" max="48" width="18" style="1" bestFit="1" customWidth="1"/>
    <col min="49" max="49" width="9.140625" style="1"/>
    <col min="50" max="50" width="13" style="1" bestFit="1" customWidth="1"/>
    <col min="51" max="51" width="13.5703125" style="1" bestFit="1" customWidth="1"/>
    <col min="52" max="52" width="11.42578125" style="1" bestFit="1" customWidth="1"/>
    <col min="53" max="53" width="10.140625" style="1" bestFit="1" customWidth="1"/>
    <col min="54" max="16384" width="9.140625" style="1"/>
  </cols>
  <sheetData>
    <row r="1" spans="1:56" ht="31.5">
      <c r="A1" s="125" t="s">
        <v>114</v>
      </c>
      <c r="B1" s="20"/>
    </row>
    <row r="2" spans="1:56">
      <c r="A2" s="3" t="s">
        <v>220</v>
      </c>
      <c r="B2" s="3"/>
      <c r="C2" s="3"/>
      <c r="D2" s="4"/>
      <c r="E2" s="4"/>
      <c r="F2" s="4"/>
      <c r="G2" s="4"/>
      <c r="H2" s="4"/>
      <c r="I2" s="4"/>
      <c r="J2" s="5"/>
      <c r="K2" s="5"/>
      <c r="L2" s="5"/>
      <c r="M2" s="5"/>
      <c r="N2" s="5"/>
      <c r="O2" s="5"/>
      <c r="P2" s="3"/>
      <c r="Q2" s="3"/>
      <c r="R2" s="3"/>
      <c r="S2" s="3"/>
      <c r="U2" s="3"/>
      <c r="V2" s="3"/>
      <c r="W2" s="3"/>
      <c r="Y2" s="3"/>
      <c r="Z2" s="3"/>
    </row>
    <row r="3" spans="1:56">
      <c r="A3" s="3"/>
      <c r="B3" s="3"/>
      <c r="C3" s="3"/>
      <c r="D3" s="6" t="s">
        <v>90</v>
      </c>
      <c r="E3" s="4"/>
      <c r="F3" s="4"/>
      <c r="G3" s="4"/>
      <c r="H3" s="4"/>
      <c r="I3" s="4"/>
      <c r="J3" s="5"/>
      <c r="K3" s="5"/>
      <c r="L3" s="5"/>
      <c r="M3" s="5"/>
      <c r="N3" s="5"/>
      <c r="O3" s="5"/>
      <c r="P3" s="3"/>
      <c r="Q3" s="3"/>
      <c r="R3" s="3"/>
      <c r="S3" s="3"/>
      <c r="U3" s="3"/>
      <c r="V3" s="3"/>
      <c r="W3" s="3"/>
      <c r="Y3" s="3"/>
      <c r="Z3" s="3"/>
      <c r="AK3" s="6" t="s">
        <v>53</v>
      </c>
      <c r="AL3" s="12"/>
      <c r="AM3" s="13"/>
      <c r="AN3" s="13"/>
      <c r="AO3" s="13"/>
      <c r="AP3" s="13"/>
      <c r="AQ3" s="13"/>
      <c r="AR3" s="13"/>
      <c r="AT3" s="6" t="s">
        <v>81</v>
      </c>
      <c r="AU3" s="15"/>
      <c r="AV3" s="15"/>
      <c r="AW3" s="15"/>
      <c r="AX3" s="15"/>
      <c r="AY3" s="15"/>
      <c r="AZ3" s="15"/>
      <c r="BA3" s="15"/>
    </row>
    <row r="4" spans="1:56" ht="38.25">
      <c r="A4" s="7" t="s">
        <v>32</v>
      </c>
      <c r="B4" s="8" t="s">
        <v>33</v>
      </c>
      <c r="C4" s="7" t="s">
        <v>34</v>
      </c>
      <c r="D4" s="7" t="s">
        <v>35</v>
      </c>
      <c r="E4" s="9" t="s">
        <v>96</v>
      </c>
      <c r="F4" s="9" t="s">
        <v>97</v>
      </c>
      <c r="G4" s="9" t="s">
        <v>98</v>
      </c>
      <c r="H4" s="9" t="s">
        <v>99</v>
      </c>
      <c r="I4" s="9" t="s">
        <v>100</v>
      </c>
      <c r="J4" s="10" t="s">
        <v>47</v>
      </c>
      <c r="K4" s="10" t="s">
        <v>37</v>
      </c>
      <c r="L4" s="10" t="s">
        <v>38</v>
      </c>
      <c r="M4" s="10" t="s">
        <v>39</v>
      </c>
      <c r="N4" s="10" t="s">
        <v>82</v>
      </c>
      <c r="O4" s="10" t="s">
        <v>83</v>
      </c>
      <c r="P4" s="10" t="s">
        <v>40</v>
      </c>
      <c r="Q4" s="10" t="s">
        <v>41</v>
      </c>
      <c r="R4" s="10" t="s">
        <v>42</v>
      </c>
      <c r="S4" s="10" t="s">
        <v>84</v>
      </c>
      <c r="T4" s="10" t="s">
        <v>85</v>
      </c>
      <c r="U4" s="10" t="s">
        <v>43</v>
      </c>
      <c r="V4" s="10" t="s">
        <v>44</v>
      </c>
      <c r="W4" s="10" t="s">
        <v>45</v>
      </c>
      <c r="X4" s="10" t="s">
        <v>86</v>
      </c>
      <c r="Y4" s="10" t="s">
        <v>87</v>
      </c>
      <c r="Z4" s="10" t="s">
        <v>46</v>
      </c>
      <c r="AA4" s="10" t="s">
        <v>88</v>
      </c>
      <c r="AB4" s="10" t="s">
        <v>89</v>
      </c>
      <c r="AC4" s="10" t="s">
        <v>48</v>
      </c>
      <c r="AD4" s="10" t="s">
        <v>36</v>
      </c>
      <c r="AE4" s="10" t="s">
        <v>91</v>
      </c>
      <c r="AF4" s="10" t="s">
        <v>92</v>
      </c>
      <c r="AG4" s="10" t="s">
        <v>93</v>
      </c>
      <c r="AH4" s="10" t="s">
        <v>94</v>
      </c>
      <c r="AI4" s="10" t="s">
        <v>131</v>
      </c>
      <c r="AK4" s="8" t="s">
        <v>54</v>
      </c>
      <c r="AL4" s="8" t="s">
        <v>32</v>
      </c>
      <c r="AM4" s="8" t="s">
        <v>55</v>
      </c>
      <c r="AN4" s="8" t="s">
        <v>56</v>
      </c>
      <c r="AO4" s="8" t="s">
        <v>57</v>
      </c>
      <c r="AP4" s="8" t="s">
        <v>58</v>
      </c>
      <c r="AQ4" s="8" t="s">
        <v>59</v>
      </c>
      <c r="AR4" s="8" t="s">
        <v>60</v>
      </c>
      <c r="AT4" s="16" t="s">
        <v>67</v>
      </c>
      <c r="AU4" s="16" t="s">
        <v>68</v>
      </c>
      <c r="AV4" s="16" t="s">
        <v>69</v>
      </c>
      <c r="AW4" s="17" t="s">
        <v>0</v>
      </c>
      <c r="AX4" s="17" t="s">
        <v>70</v>
      </c>
      <c r="AY4" s="17" t="s">
        <v>71</v>
      </c>
      <c r="AZ4" s="17" t="s">
        <v>72</v>
      </c>
      <c r="BA4" s="17" t="s">
        <v>73</v>
      </c>
    </row>
    <row r="5" spans="1:56" ht="38.25" customHeight="1">
      <c r="A5" s="32" t="s">
        <v>49</v>
      </c>
      <c r="B5" s="32" t="s">
        <v>50</v>
      </c>
      <c r="C5" s="32" t="s">
        <v>51</v>
      </c>
      <c r="D5" s="32" t="s">
        <v>52</v>
      </c>
      <c r="E5" s="33" t="s">
        <v>101</v>
      </c>
      <c r="F5" s="33"/>
      <c r="G5" s="33"/>
      <c r="H5" s="33"/>
      <c r="I5" s="33"/>
      <c r="J5" s="34"/>
      <c r="K5" s="21" t="s">
        <v>117</v>
      </c>
      <c r="L5" s="34"/>
      <c r="M5" s="34"/>
      <c r="N5" s="34"/>
      <c r="O5" s="34"/>
      <c r="P5" s="21" t="s">
        <v>118</v>
      </c>
      <c r="Q5" s="34"/>
      <c r="R5" s="34"/>
      <c r="S5" s="34"/>
      <c r="T5" s="34"/>
      <c r="U5" s="45" t="s">
        <v>119</v>
      </c>
      <c r="V5" s="45"/>
      <c r="W5" s="45"/>
      <c r="X5" s="45"/>
      <c r="Y5" s="45"/>
      <c r="Z5" s="187" t="s">
        <v>95</v>
      </c>
      <c r="AA5" s="187"/>
      <c r="AB5" s="187"/>
      <c r="AC5" s="34"/>
      <c r="AD5" s="44" t="s">
        <v>1</v>
      </c>
      <c r="AE5" s="44"/>
      <c r="AF5" s="44"/>
      <c r="AG5" s="44"/>
      <c r="AH5" s="44"/>
      <c r="AI5" s="34"/>
      <c r="AK5" s="14" t="s">
        <v>61</v>
      </c>
      <c r="AL5" s="14" t="s">
        <v>62</v>
      </c>
      <c r="AM5" s="14" t="s">
        <v>50</v>
      </c>
      <c r="AN5" s="14" t="s">
        <v>63</v>
      </c>
      <c r="AO5" s="14" t="s">
        <v>64</v>
      </c>
      <c r="AP5" s="14" t="s">
        <v>107</v>
      </c>
      <c r="AQ5" s="14" t="s">
        <v>65</v>
      </c>
      <c r="AR5" s="14" t="s">
        <v>66</v>
      </c>
      <c r="AT5" s="14" t="s">
        <v>74</v>
      </c>
      <c r="AU5" s="14" t="s">
        <v>75</v>
      </c>
      <c r="AV5" s="14" t="s">
        <v>76</v>
      </c>
      <c r="AW5" s="14" t="s">
        <v>0</v>
      </c>
      <c r="AX5" s="14" t="s">
        <v>77</v>
      </c>
      <c r="AY5" s="14" t="s">
        <v>78</v>
      </c>
      <c r="AZ5" s="14" t="s">
        <v>79</v>
      </c>
      <c r="BA5" s="14" t="s">
        <v>80</v>
      </c>
    </row>
    <row r="6" spans="1:56" s="94" customFormat="1">
      <c r="A6" s="83" t="s">
        <v>159</v>
      </c>
      <c r="B6" s="84" t="str">
        <f t="shared" ref="B6:B46" si="0">"New Power Plant - "&amp;BD6</f>
        <v>New Power Plant - Onshore wind</v>
      </c>
      <c r="C6" s="84" t="s">
        <v>120</v>
      </c>
      <c r="D6" s="83" t="s">
        <v>103</v>
      </c>
      <c r="E6" s="85">
        <v>1</v>
      </c>
      <c r="F6" s="85"/>
      <c r="G6" s="85"/>
      <c r="H6" s="85"/>
      <c r="I6" s="85"/>
      <c r="J6" s="86">
        <v>2013</v>
      </c>
      <c r="K6" s="87">
        <v>1400</v>
      </c>
      <c r="L6" s="87">
        <v>1350</v>
      </c>
      <c r="M6" s="87">
        <v>1300</v>
      </c>
      <c r="N6" s="87">
        <v>1200</v>
      </c>
      <c r="O6" s="88">
        <v>1100</v>
      </c>
      <c r="P6" s="89">
        <v>37.800000000000004</v>
      </c>
      <c r="Q6" s="89">
        <v>32.4</v>
      </c>
      <c r="R6" s="89">
        <v>28.600000000000005</v>
      </c>
      <c r="S6" s="90">
        <v>22.8</v>
      </c>
      <c r="T6" s="90">
        <v>18.7</v>
      </c>
      <c r="U6" s="91">
        <v>0</v>
      </c>
      <c r="V6" s="91">
        <v>0</v>
      </c>
      <c r="W6" s="91">
        <v>0</v>
      </c>
      <c r="X6" s="91">
        <v>0</v>
      </c>
      <c r="Y6" s="91">
        <v>0</v>
      </c>
      <c r="Z6" s="86">
        <v>20</v>
      </c>
      <c r="AA6" s="86">
        <v>22</v>
      </c>
      <c r="AB6" s="86">
        <v>25</v>
      </c>
      <c r="AC6" s="92">
        <v>31.536000000000001</v>
      </c>
      <c r="AD6" s="85"/>
      <c r="AE6" s="85">
        <v>0.3</v>
      </c>
      <c r="AF6" s="85">
        <v>0.35</v>
      </c>
      <c r="AG6" s="85">
        <v>0.4</v>
      </c>
      <c r="AH6" s="85">
        <v>0.45</v>
      </c>
      <c r="AI6" s="93"/>
      <c r="AK6" s="94" t="s">
        <v>105</v>
      </c>
      <c r="AL6" s="94" t="str">
        <f t="shared" ref="AL6:AL46" si="1">A6</f>
        <v>EPPWin_01_ON</v>
      </c>
      <c r="AM6" s="95" t="str">
        <f>B6</f>
        <v>New Power Plant - Onshore wind</v>
      </c>
      <c r="AN6" s="94" t="s">
        <v>106</v>
      </c>
      <c r="AO6" s="94" t="s">
        <v>2</v>
      </c>
      <c r="AP6" s="96" t="s">
        <v>132</v>
      </c>
      <c r="AT6" s="94" t="s">
        <v>108</v>
      </c>
      <c r="AU6" s="97" t="s">
        <v>121</v>
      </c>
      <c r="AV6" s="97" t="s">
        <v>109</v>
      </c>
      <c r="AW6" s="97" t="s">
        <v>106</v>
      </c>
      <c r="BD6" s="83" t="s">
        <v>115</v>
      </c>
    </row>
    <row r="7" spans="1:56" s="94" customFormat="1">
      <c r="A7" s="98" t="s">
        <v>211</v>
      </c>
      <c r="B7" s="99" t="str">
        <f t="shared" si="0"/>
        <v>New Power Plant - Offshore wind</v>
      </c>
      <c r="C7" s="99" t="s">
        <v>120</v>
      </c>
      <c r="D7" s="98" t="s">
        <v>103</v>
      </c>
      <c r="E7" s="100">
        <v>1</v>
      </c>
      <c r="F7" s="100"/>
      <c r="G7" s="100"/>
      <c r="H7" s="100"/>
      <c r="I7" s="100"/>
      <c r="J7" s="88">
        <v>2013</v>
      </c>
      <c r="K7" s="87">
        <v>3470</v>
      </c>
      <c r="L7" s="87">
        <v>2880</v>
      </c>
      <c r="M7" s="87">
        <v>2580</v>
      </c>
      <c r="N7" s="87">
        <v>2380</v>
      </c>
      <c r="O7" s="88">
        <v>2280</v>
      </c>
      <c r="P7" s="89">
        <v>128.38999999999999</v>
      </c>
      <c r="Q7" s="89">
        <v>92.16</v>
      </c>
      <c r="R7" s="89">
        <v>77.400000000000006</v>
      </c>
      <c r="S7" s="89">
        <v>66.64</v>
      </c>
      <c r="T7" s="89">
        <v>52.44</v>
      </c>
      <c r="U7" s="101">
        <v>0</v>
      </c>
      <c r="V7" s="101">
        <v>0</v>
      </c>
      <c r="W7" s="101">
        <v>0</v>
      </c>
      <c r="X7" s="101">
        <v>0</v>
      </c>
      <c r="Y7" s="101">
        <v>0</v>
      </c>
      <c r="Z7" s="88">
        <v>20</v>
      </c>
      <c r="AA7" s="88">
        <v>25</v>
      </c>
      <c r="AB7" s="88">
        <v>30</v>
      </c>
      <c r="AC7" s="102">
        <v>31.536000000000001</v>
      </c>
      <c r="AD7" s="100"/>
      <c r="AE7" s="100">
        <v>0.35</v>
      </c>
      <c r="AF7" s="100">
        <v>0.46</v>
      </c>
      <c r="AG7" s="100">
        <v>0.48</v>
      </c>
      <c r="AH7" s="100">
        <v>0.5</v>
      </c>
      <c r="AI7" s="103"/>
      <c r="AL7" s="94" t="str">
        <f t="shared" si="1"/>
        <v>EPPWin_02_OF</v>
      </c>
      <c r="AM7" s="95" t="str">
        <f t="shared" ref="AM7:AM46" si="2">B7</f>
        <v>New Power Plant - Offshore wind</v>
      </c>
      <c r="AN7" s="94" t="s">
        <v>106</v>
      </c>
      <c r="AO7" s="94" t="s">
        <v>2</v>
      </c>
      <c r="AP7" s="96" t="s">
        <v>132</v>
      </c>
      <c r="AU7" s="104" t="s">
        <v>122</v>
      </c>
      <c r="AV7" s="94" t="s">
        <v>110</v>
      </c>
      <c r="AW7" s="97" t="s">
        <v>106</v>
      </c>
      <c r="BD7" s="98" t="s">
        <v>116</v>
      </c>
    </row>
    <row r="8" spans="1:56">
      <c r="A8" s="35" t="s">
        <v>160</v>
      </c>
      <c r="B8" s="42" t="str">
        <f t="shared" si="0"/>
        <v>New Power Plant - Commercial solar PV system 0.1-2 MW</v>
      </c>
      <c r="C8" s="42" t="str">
        <f>$AU$6</f>
        <v>ELCSOL</v>
      </c>
      <c r="D8" s="35" t="s">
        <v>104</v>
      </c>
      <c r="E8" s="37">
        <v>0.15</v>
      </c>
      <c r="F8" s="37">
        <v>0.17</v>
      </c>
      <c r="G8" s="37">
        <v>0.2</v>
      </c>
      <c r="H8" s="37">
        <v>0.25</v>
      </c>
      <c r="I8" s="37">
        <v>0.3</v>
      </c>
      <c r="J8" s="38">
        <v>2013</v>
      </c>
      <c r="K8" s="41">
        <v>1100</v>
      </c>
      <c r="L8" s="41">
        <v>900</v>
      </c>
      <c r="M8" s="41">
        <v>810</v>
      </c>
      <c r="N8" s="41">
        <v>760</v>
      </c>
      <c r="O8" s="38">
        <v>720</v>
      </c>
      <c r="P8" s="46">
        <v>27.5</v>
      </c>
      <c r="Q8" s="46">
        <v>22.5</v>
      </c>
      <c r="R8" s="46">
        <v>20.25</v>
      </c>
      <c r="S8" s="46">
        <v>19</v>
      </c>
      <c r="T8" s="46">
        <v>18</v>
      </c>
      <c r="U8" s="56">
        <v>0</v>
      </c>
      <c r="V8" s="56">
        <v>0</v>
      </c>
      <c r="W8" s="56">
        <v>0</v>
      </c>
      <c r="X8" s="56">
        <v>0</v>
      </c>
      <c r="Y8" s="56">
        <v>0</v>
      </c>
      <c r="Z8" s="38">
        <v>25</v>
      </c>
      <c r="AA8" s="38"/>
      <c r="AB8" s="38"/>
      <c r="AC8" s="39">
        <v>31.536000000000001</v>
      </c>
      <c r="AD8" s="37"/>
      <c r="AE8" s="37">
        <v>0.11</v>
      </c>
      <c r="AF8" s="37">
        <v>0.11</v>
      </c>
      <c r="AG8" s="37">
        <v>0.11</v>
      </c>
      <c r="AH8" s="37">
        <v>0.11</v>
      </c>
      <c r="AI8" s="40"/>
      <c r="AL8" s="1" t="str">
        <f t="shared" si="1"/>
        <v>EPPSol_01_PV</v>
      </c>
      <c r="AM8" s="11" t="str">
        <f t="shared" si="2"/>
        <v>New Power Plant - Commercial solar PV system 0.1-2 MW</v>
      </c>
      <c r="AN8" s="1" t="s">
        <v>106</v>
      </c>
      <c r="AO8" s="1" t="s">
        <v>2</v>
      </c>
      <c r="AP8" s="47" t="s">
        <v>132</v>
      </c>
      <c r="AR8" s="25"/>
      <c r="AT8" s="25"/>
      <c r="AU8" s="2" t="s">
        <v>123</v>
      </c>
      <c r="AV8" s="25" t="s">
        <v>111</v>
      </c>
      <c r="AW8" s="26" t="s">
        <v>106</v>
      </c>
      <c r="AX8" s="25"/>
      <c r="AY8" s="25"/>
      <c r="AZ8" s="25"/>
      <c r="BA8" s="25"/>
      <c r="BD8" s="35" t="s">
        <v>3</v>
      </c>
    </row>
    <row r="9" spans="1:56">
      <c r="A9" s="35" t="s">
        <v>161</v>
      </c>
      <c r="B9" s="42" t="str">
        <f t="shared" si="0"/>
        <v>New Power Plant - Commercial solar PV &gt;2 MW without tracking</v>
      </c>
      <c r="C9" s="42" t="str">
        <f>$AU$6</f>
        <v>ELCSOL</v>
      </c>
      <c r="D9" s="35" t="s">
        <v>103</v>
      </c>
      <c r="E9" s="37">
        <v>0.15</v>
      </c>
      <c r="F9" s="37">
        <v>0.17</v>
      </c>
      <c r="G9" s="37">
        <v>0.2</v>
      </c>
      <c r="H9" s="37">
        <v>0.25</v>
      </c>
      <c r="I9" s="37">
        <v>0.3</v>
      </c>
      <c r="J9" s="38">
        <v>2013</v>
      </c>
      <c r="K9" s="41">
        <v>980</v>
      </c>
      <c r="L9" s="41">
        <v>800</v>
      </c>
      <c r="M9" s="41">
        <v>640</v>
      </c>
      <c r="N9" s="41">
        <v>580</v>
      </c>
      <c r="O9" s="38">
        <v>520</v>
      </c>
      <c r="P9" s="46">
        <v>16.66</v>
      </c>
      <c r="Q9" s="46">
        <v>13.6</v>
      </c>
      <c r="R9" s="46">
        <v>10.88</v>
      </c>
      <c r="S9" s="46">
        <v>9.86</v>
      </c>
      <c r="T9" s="46">
        <v>8.84</v>
      </c>
      <c r="U9" s="56">
        <v>0</v>
      </c>
      <c r="V9" s="56">
        <v>0</v>
      </c>
      <c r="W9" s="56">
        <v>0</v>
      </c>
      <c r="X9" s="56">
        <v>0</v>
      </c>
      <c r="Y9" s="56">
        <v>0</v>
      </c>
      <c r="Z9" s="38">
        <v>25</v>
      </c>
      <c r="AA9" s="38"/>
      <c r="AB9" s="38"/>
      <c r="AC9" s="39">
        <v>31.536000000000001</v>
      </c>
      <c r="AD9" s="37"/>
      <c r="AE9" s="37">
        <v>0.11</v>
      </c>
      <c r="AF9" s="37">
        <v>0.11</v>
      </c>
      <c r="AG9" s="37">
        <v>0.11</v>
      </c>
      <c r="AH9" s="37">
        <v>0.11</v>
      </c>
      <c r="AI9" s="40"/>
      <c r="AL9" s="1" t="str">
        <f t="shared" si="1"/>
        <v>EPPSol_02_PV</v>
      </c>
      <c r="AM9" s="11" t="str">
        <f t="shared" si="2"/>
        <v>New Power Plant - Commercial solar PV &gt;2 MW without tracking</v>
      </c>
      <c r="AN9" s="1" t="s">
        <v>106</v>
      </c>
      <c r="AO9" s="1" t="s">
        <v>2</v>
      </c>
      <c r="AP9" s="47" t="s">
        <v>132</v>
      </c>
      <c r="AR9" s="25"/>
      <c r="AT9" s="25"/>
      <c r="AU9" s="18" t="s">
        <v>125</v>
      </c>
      <c r="AV9" s="25" t="s">
        <v>112</v>
      </c>
      <c r="AW9" s="26" t="s">
        <v>106</v>
      </c>
      <c r="AX9" s="25"/>
      <c r="AY9" s="25"/>
      <c r="AZ9" s="25"/>
      <c r="BA9" s="25"/>
      <c r="BD9" s="35" t="s">
        <v>4</v>
      </c>
    </row>
    <row r="10" spans="1:56">
      <c r="A10" s="35" t="s">
        <v>162</v>
      </c>
      <c r="B10" s="42" t="str">
        <f t="shared" si="0"/>
        <v>New Power Plant - Commercial solar PV &gt;2 MW with tracking</v>
      </c>
      <c r="C10" s="42" t="str">
        <f>$AU$6</f>
        <v>ELCSOL</v>
      </c>
      <c r="D10" s="35" t="s">
        <v>103</v>
      </c>
      <c r="E10" s="37">
        <v>0.15</v>
      </c>
      <c r="F10" s="37">
        <v>0.17</v>
      </c>
      <c r="G10" s="37">
        <v>0.2</v>
      </c>
      <c r="H10" s="37">
        <v>0.25</v>
      </c>
      <c r="I10" s="37">
        <v>0.3</v>
      </c>
      <c r="J10" s="38">
        <v>2013</v>
      </c>
      <c r="K10" s="41">
        <v>1450</v>
      </c>
      <c r="L10" s="41">
        <v>1100</v>
      </c>
      <c r="M10" s="41">
        <v>890</v>
      </c>
      <c r="N10" s="41">
        <v>790</v>
      </c>
      <c r="O10" s="38">
        <v>710</v>
      </c>
      <c r="P10" s="46">
        <v>21.75</v>
      </c>
      <c r="Q10" s="46">
        <v>16.5</v>
      </c>
      <c r="R10" s="46">
        <v>13.35</v>
      </c>
      <c r="S10" s="46">
        <v>11.85</v>
      </c>
      <c r="T10" s="46">
        <v>10.65</v>
      </c>
      <c r="U10" s="56">
        <v>0</v>
      </c>
      <c r="V10" s="56">
        <v>0</v>
      </c>
      <c r="W10" s="56">
        <v>0</v>
      </c>
      <c r="X10" s="56">
        <v>0</v>
      </c>
      <c r="Y10" s="56">
        <v>0</v>
      </c>
      <c r="Z10" s="38">
        <v>25</v>
      </c>
      <c r="AA10" s="38"/>
      <c r="AB10" s="38"/>
      <c r="AC10" s="39">
        <v>31.536000000000001</v>
      </c>
      <c r="AD10" s="37"/>
      <c r="AE10" s="37">
        <v>0.11</v>
      </c>
      <c r="AF10" s="37">
        <v>0.11</v>
      </c>
      <c r="AG10" s="37">
        <v>0.11</v>
      </c>
      <c r="AH10" s="37">
        <v>0.11</v>
      </c>
      <c r="AI10" s="40"/>
      <c r="AL10" s="1" t="str">
        <f t="shared" si="1"/>
        <v>EPPSol_03_PV</v>
      </c>
      <c r="AM10" s="11" t="str">
        <f t="shared" si="2"/>
        <v>New Power Plant - Commercial solar PV &gt;2 MW with tracking</v>
      </c>
      <c r="AN10" s="1" t="s">
        <v>106</v>
      </c>
      <c r="AO10" s="1" t="s">
        <v>2</v>
      </c>
      <c r="AP10" s="47" t="s">
        <v>132</v>
      </c>
      <c r="AR10" s="25"/>
      <c r="BD10" s="35" t="s">
        <v>5</v>
      </c>
    </row>
    <row r="11" spans="1:56">
      <c r="A11" s="35" t="s">
        <v>163</v>
      </c>
      <c r="B11" s="42" t="str">
        <f t="shared" si="0"/>
        <v>New Power Plant - Residential solar PV &lt;100 kW</v>
      </c>
      <c r="C11" s="42" t="str">
        <f>$AU$6</f>
        <v>ELCSOL</v>
      </c>
      <c r="D11" s="35" t="s">
        <v>104</v>
      </c>
      <c r="E11" s="37">
        <v>0.15</v>
      </c>
      <c r="F11" s="37">
        <v>0.17</v>
      </c>
      <c r="G11" s="37">
        <v>0.2</v>
      </c>
      <c r="H11" s="37">
        <v>0.25</v>
      </c>
      <c r="I11" s="37">
        <v>0.3</v>
      </c>
      <c r="J11" s="38">
        <v>2013</v>
      </c>
      <c r="K11" s="41">
        <v>1310</v>
      </c>
      <c r="L11" s="41">
        <v>1100</v>
      </c>
      <c r="M11" s="41">
        <v>990</v>
      </c>
      <c r="N11" s="41">
        <v>930</v>
      </c>
      <c r="O11" s="38">
        <v>880</v>
      </c>
      <c r="P11" s="46">
        <v>26.2</v>
      </c>
      <c r="Q11" s="46">
        <v>22</v>
      </c>
      <c r="R11" s="46">
        <v>19.8</v>
      </c>
      <c r="S11" s="46">
        <v>18.600000000000001</v>
      </c>
      <c r="T11" s="46">
        <v>17.600000000000001</v>
      </c>
      <c r="U11" s="56">
        <v>0</v>
      </c>
      <c r="V11" s="56">
        <v>0</v>
      </c>
      <c r="W11" s="56">
        <v>0</v>
      </c>
      <c r="X11" s="56">
        <v>0</v>
      </c>
      <c r="Y11" s="56">
        <v>0</v>
      </c>
      <c r="Z11" s="38">
        <v>25</v>
      </c>
      <c r="AA11" s="38"/>
      <c r="AB11" s="38"/>
      <c r="AC11" s="39">
        <v>31.536000000000001</v>
      </c>
      <c r="AD11" s="37"/>
      <c r="AE11" s="37">
        <v>0.11</v>
      </c>
      <c r="AF11" s="37">
        <v>0.11</v>
      </c>
      <c r="AG11" s="37">
        <v>0.11</v>
      </c>
      <c r="AH11" s="37">
        <v>0.11</v>
      </c>
      <c r="AI11" s="40"/>
      <c r="AL11" s="1" t="str">
        <f t="shared" si="1"/>
        <v>*EPPSol_04_PV</v>
      </c>
      <c r="AM11" s="11" t="str">
        <f t="shared" si="2"/>
        <v>New Power Plant - Residential solar PV &lt;100 kW</v>
      </c>
      <c r="AN11" s="1" t="s">
        <v>106</v>
      </c>
      <c r="AO11" s="1" t="s">
        <v>2</v>
      </c>
      <c r="AP11" s="47" t="s">
        <v>132</v>
      </c>
      <c r="AR11" s="25"/>
      <c r="AU11" s="2"/>
      <c r="AV11" s="19"/>
      <c r="AW11" s="19"/>
      <c r="BD11" s="35" t="s">
        <v>6</v>
      </c>
    </row>
    <row r="12" spans="1:56">
      <c r="A12" s="35" t="s">
        <v>164</v>
      </c>
      <c r="B12" s="42" t="str">
        <f t="shared" si="0"/>
        <v>New Power Plant - Solar thermal electricity power plants without thermal storage (power/heat=0.38)</v>
      </c>
      <c r="C12" s="42" t="str">
        <f>$AU$6</f>
        <v>ELCSOL</v>
      </c>
      <c r="D12" s="35" t="s">
        <v>103</v>
      </c>
      <c r="E12" s="37">
        <v>0.36</v>
      </c>
      <c r="F12" s="37"/>
      <c r="G12" s="37"/>
      <c r="H12" s="37"/>
      <c r="I12" s="37"/>
      <c r="J12" s="38">
        <v>2013</v>
      </c>
      <c r="K12" s="41">
        <v>5600</v>
      </c>
      <c r="L12" s="41">
        <v>4500</v>
      </c>
      <c r="M12" s="41">
        <v>3800</v>
      </c>
      <c r="N12" s="41">
        <v>3500</v>
      </c>
      <c r="O12" s="38">
        <v>3400</v>
      </c>
      <c r="P12" s="46">
        <v>224</v>
      </c>
      <c r="Q12" s="46">
        <v>180</v>
      </c>
      <c r="R12" s="46">
        <v>152</v>
      </c>
      <c r="S12" s="46">
        <v>140</v>
      </c>
      <c r="T12" s="46">
        <v>136</v>
      </c>
      <c r="U12" s="56">
        <v>0.44800000000000001</v>
      </c>
      <c r="V12" s="56">
        <v>0.36</v>
      </c>
      <c r="W12" s="56">
        <v>0.30399999999999999</v>
      </c>
      <c r="X12" s="56">
        <v>0.28000000000000003</v>
      </c>
      <c r="Y12" s="56">
        <v>0.27200000000000002</v>
      </c>
      <c r="Z12" s="38">
        <v>30</v>
      </c>
      <c r="AA12" s="38"/>
      <c r="AB12" s="38"/>
      <c r="AC12" s="39">
        <v>31.536000000000001</v>
      </c>
      <c r="AD12" s="37">
        <v>0.42</v>
      </c>
      <c r="AE12" s="37">
        <v>0.42</v>
      </c>
      <c r="AF12" s="37">
        <v>0.42</v>
      </c>
      <c r="AG12" s="37">
        <v>0.42</v>
      </c>
      <c r="AH12" s="37">
        <v>0.42</v>
      </c>
      <c r="AI12" s="40"/>
      <c r="AL12" s="1" t="str">
        <f t="shared" si="1"/>
        <v>EPPSol_05_CSP</v>
      </c>
      <c r="AM12" s="11" t="str">
        <f t="shared" si="2"/>
        <v>New Power Plant - Solar thermal electricity power plants without thermal storage (power/heat=0.38)</v>
      </c>
      <c r="AN12" s="1" t="s">
        <v>106</v>
      </c>
      <c r="AO12" s="1" t="s">
        <v>2</v>
      </c>
      <c r="AP12" s="47" t="s">
        <v>132</v>
      </c>
      <c r="AR12" s="25"/>
      <c r="BD12" s="35" t="s">
        <v>102</v>
      </c>
    </row>
    <row r="13" spans="1:56">
      <c r="A13" s="35" t="s">
        <v>165</v>
      </c>
      <c r="B13" s="43" t="str">
        <f t="shared" si="0"/>
        <v>New Power Plant - Hydropower dam and reservoir, &gt;100 MW</v>
      </c>
      <c r="C13" s="43" t="s">
        <v>126</v>
      </c>
      <c r="D13" s="35" t="s">
        <v>103</v>
      </c>
      <c r="E13" s="37">
        <v>1</v>
      </c>
      <c r="F13" s="37"/>
      <c r="G13" s="37"/>
      <c r="H13" s="37"/>
      <c r="I13" s="37"/>
      <c r="J13" s="38">
        <v>2013</v>
      </c>
      <c r="K13" s="41">
        <v>2200</v>
      </c>
      <c r="L13" s="41">
        <v>2200</v>
      </c>
      <c r="M13" s="41">
        <v>2200</v>
      </c>
      <c r="N13" s="41">
        <v>2200</v>
      </c>
      <c r="O13" s="38">
        <v>2200</v>
      </c>
      <c r="P13" s="46">
        <v>22</v>
      </c>
      <c r="Q13" s="46">
        <v>22</v>
      </c>
      <c r="R13" s="46">
        <v>22</v>
      </c>
      <c r="S13" s="46">
        <v>22</v>
      </c>
      <c r="T13" s="46">
        <v>22</v>
      </c>
      <c r="U13" s="56">
        <v>6.6000000000000003E-2</v>
      </c>
      <c r="V13" s="56">
        <v>6.6000000000000003E-2</v>
      </c>
      <c r="W13" s="56">
        <v>6.6000000000000003E-2</v>
      </c>
      <c r="X13" s="56">
        <v>6.6000000000000003E-2</v>
      </c>
      <c r="Y13" s="56">
        <v>6.6000000000000003E-2</v>
      </c>
      <c r="Z13" s="38">
        <v>60</v>
      </c>
      <c r="AA13" s="38"/>
      <c r="AB13" s="38"/>
      <c r="AC13" s="39">
        <v>31.536000000000001</v>
      </c>
      <c r="AD13" s="37">
        <v>0.35</v>
      </c>
      <c r="AE13" s="37">
        <v>0.35</v>
      </c>
      <c r="AF13" s="37">
        <v>0.35</v>
      </c>
      <c r="AG13" s="37">
        <v>0.35</v>
      </c>
      <c r="AH13" s="37">
        <v>0.35</v>
      </c>
      <c r="AI13" s="40"/>
      <c r="AL13" s="1" t="str">
        <f t="shared" si="1"/>
        <v>EPPHyd_01_DAM</v>
      </c>
      <c r="AM13" s="11" t="str">
        <f t="shared" si="2"/>
        <v>New Power Plant - Hydropower dam and reservoir, &gt;100 MW</v>
      </c>
      <c r="AN13" s="1" t="s">
        <v>106</v>
      </c>
      <c r="AO13" s="1" t="s">
        <v>2</v>
      </c>
      <c r="AP13" s="47" t="s">
        <v>132</v>
      </c>
      <c r="AR13" s="25"/>
      <c r="BD13" s="35" t="s">
        <v>7</v>
      </c>
    </row>
    <row r="14" spans="1:56">
      <c r="A14" s="35" t="s">
        <v>166</v>
      </c>
      <c r="B14" s="43" t="str">
        <f t="shared" si="0"/>
        <v>New Power Plant - Hydropower dam and reservoir, 10-100 MW</v>
      </c>
      <c r="C14" s="43" t="s">
        <v>126</v>
      </c>
      <c r="D14" s="35" t="s">
        <v>103</v>
      </c>
      <c r="E14" s="37">
        <v>1</v>
      </c>
      <c r="F14" s="37"/>
      <c r="G14" s="37"/>
      <c r="H14" s="37"/>
      <c r="I14" s="37"/>
      <c r="J14" s="38">
        <v>2013</v>
      </c>
      <c r="K14" s="41">
        <v>3300</v>
      </c>
      <c r="L14" s="41">
        <v>3360</v>
      </c>
      <c r="M14" s="41">
        <v>3370</v>
      </c>
      <c r="N14" s="41">
        <v>3370</v>
      </c>
      <c r="O14" s="38">
        <v>3370</v>
      </c>
      <c r="P14" s="46">
        <v>49.5</v>
      </c>
      <c r="Q14" s="46">
        <v>50.4</v>
      </c>
      <c r="R14" s="46">
        <v>50.55</v>
      </c>
      <c r="S14" s="46">
        <v>50.55</v>
      </c>
      <c r="T14" s="46">
        <v>50.55</v>
      </c>
      <c r="U14" s="56">
        <v>0.16500000000000001</v>
      </c>
      <c r="V14" s="56">
        <v>0.16800000000000001</v>
      </c>
      <c r="W14" s="56">
        <v>0.16850000000000001</v>
      </c>
      <c r="X14" s="56">
        <v>0.16850000000000001</v>
      </c>
      <c r="Y14" s="56">
        <v>0.16850000000000001</v>
      </c>
      <c r="Z14" s="38">
        <v>60</v>
      </c>
      <c r="AA14" s="38"/>
      <c r="AB14" s="38"/>
      <c r="AC14" s="39">
        <v>31.536000000000001</v>
      </c>
      <c r="AD14" s="37">
        <v>0.4</v>
      </c>
      <c r="AE14" s="37">
        <v>0.4</v>
      </c>
      <c r="AF14" s="37">
        <v>0.4</v>
      </c>
      <c r="AG14" s="37">
        <v>0.4</v>
      </c>
      <c r="AH14" s="37">
        <v>0.4</v>
      </c>
      <c r="AI14" s="40"/>
      <c r="AL14" s="1" t="str">
        <f t="shared" si="1"/>
        <v>EPPHyd_02_DAM</v>
      </c>
      <c r="AM14" s="11" t="str">
        <f t="shared" si="2"/>
        <v>New Power Plant - Hydropower dam and reservoir, 10-100 MW</v>
      </c>
      <c r="AN14" s="1" t="s">
        <v>106</v>
      </c>
      <c r="AO14" s="1" t="s">
        <v>2</v>
      </c>
      <c r="AP14" s="47" t="s">
        <v>132</v>
      </c>
      <c r="AR14" s="25"/>
      <c r="AU14" s="18" t="s">
        <v>124</v>
      </c>
      <c r="AV14" s="25" t="s">
        <v>139</v>
      </c>
      <c r="AW14" s="26" t="s">
        <v>106</v>
      </c>
      <c r="AX14" s="25"/>
      <c r="AY14" s="25"/>
      <c r="AZ14" s="25"/>
      <c r="BA14" s="25"/>
      <c r="BD14" s="35" t="s">
        <v>8</v>
      </c>
    </row>
    <row r="15" spans="1:56">
      <c r="A15" s="35" t="s">
        <v>167</v>
      </c>
      <c r="B15" s="43" t="str">
        <f t="shared" si="0"/>
        <v>New Power Plant - Hydropower dam and reservoir, &lt;10 MW</v>
      </c>
      <c r="C15" s="43" t="s">
        <v>126</v>
      </c>
      <c r="D15" s="35" t="s">
        <v>103</v>
      </c>
      <c r="E15" s="37">
        <v>1</v>
      </c>
      <c r="F15" s="37"/>
      <c r="G15" s="37"/>
      <c r="H15" s="37"/>
      <c r="I15" s="37"/>
      <c r="J15" s="38">
        <v>2013</v>
      </c>
      <c r="K15" s="38">
        <v>4400</v>
      </c>
      <c r="L15" s="38">
        <v>4480</v>
      </c>
      <c r="M15" s="38">
        <v>4500</v>
      </c>
      <c r="N15" s="38">
        <v>4500</v>
      </c>
      <c r="O15" s="38">
        <v>4500</v>
      </c>
      <c r="P15" s="46">
        <v>66</v>
      </c>
      <c r="Q15" s="46">
        <v>67.2</v>
      </c>
      <c r="R15" s="46">
        <v>67.5</v>
      </c>
      <c r="S15" s="46">
        <v>67.5</v>
      </c>
      <c r="T15" s="46">
        <v>67.5</v>
      </c>
      <c r="U15" s="56">
        <v>0.22</v>
      </c>
      <c r="V15" s="56">
        <v>0.224</v>
      </c>
      <c r="W15" s="56">
        <v>0.22500000000000001</v>
      </c>
      <c r="X15" s="56">
        <v>0.22500000000000001</v>
      </c>
      <c r="Y15" s="56">
        <v>0.22500000000000001</v>
      </c>
      <c r="Z15" s="38">
        <v>60</v>
      </c>
      <c r="AA15" s="38"/>
      <c r="AB15" s="38"/>
      <c r="AC15" s="39">
        <v>31.536000000000001</v>
      </c>
      <c r="AD15" s="37">
        <v>0.37</v>
      </c>
      <c r="AE15" s="37">
        <v>0.37</v>
      </c>
      <c r="AF15" s="37">
        <v>0.37</v>
      </c>
      <c r="AG15" s="37">
        <v>0.37</v>
      </c>
      <c r="AH15" s="37">
        <v>0.37</v>
      </c>
      <c r="AI15" s="40"/>
      <c r="AL15" s="1" t="str">
        <f t="shared" si="1"/>
        <v>EPPHyd_03_DAM</v>
      </c>
      <c r="AM15" s="11" t="str">
        <f t="shared" si="2"/>
        <v>New Power Plant - Hydropower dam and reservoir, &lt;10 MW</v>
      </c>
      <c r="AN15" s="1" t="s">
        <v>106</v>
      </c>
      <c r="AO15" s="1" t="s">
        <v>2</v>
      </c>
      <c r="AP15" s="47" t="s">
        <v>132</v>
      </c>
      <c r="AR15" s="25"/>
      <c r="BD15" s="35" t="s">
        <v>9</v>
      </c>
    </row>
    <row r="16" spans="1:56">
      <c r="A16" s="35" t="s">
        <v>168</v>
      </c>
      <c r="B16" s="43" t="str">
        <f t="shared" si="0"/>
        <v>New Power Plant - Hydropower run-of-a-river</v>
      </c>
      <c r="C16" s="43" t="s">
        <v>126</v>
      </c>
      <c r="D16" s="35" t="s">
        <v>104</v>
      </c>
      <c r="E16" s="37">
        <v>1</v>
      </c>
      <c r="F16" s="37"/>
      <c r="G16" s="37"/>
      <c r="H16" s="37"/>
      <c r="I16" s="37"/>
      <c r="J16" s="38">
        <v>2013</v>
      </c>
      <c r="K16" s="38">
        <v>5500</v>
      </c>
      <c r="L16" s="38">
        <v>5600</v>
      </c>
      <c r="M16" s="38">
        <v>5620</v>
      </c>
      <c r="N16" s="38">
        <v>5620</v>
      </c>
      <c r="O16" s="38">
        <v>5620</v>
      </c>
      <c r="P16" s="46">
        <v>82.5</v>
      </c>
      <c r="Q16" s="46">
        <v>84</v>
      </c>
      <c r="R16" s="46">
        <v>84.3</v>
      </c>
      <c r="S16" s="46">
        <v>84.3</v>
      </c>
      <c r="T16" s="46">
        <v>84.3</v>
      </c>
      <c r="U16" s="56">
        <v>0.27500000000000002</v>
      </c>
      <c r="V16" s="56">
        <v>0.28000000000000003</v>
      </c>
      <c r="W16" s="56">
        <v>0.28100000000000003</v>
      </c>
      <c r="X16" s="56">
        <v>0.28100000000000003</v>
      </c>
      <c r="Y16" s="56">
        <v>0.28100000000000003</v>
      </c>
      <c r="Z16" s="38">
        <v>60</v>
      </c>
      <c r="AA16" s="38"/>
      <c r="AB16" s="38"/>
      <c r="AC16" s="39">
        <v>31.536000000000001</v>
      </c>
      <c r="AD16" s="37">
        <v>0.37</v>
      </c>
      <c r="AE16" s="37">
        <v>0.37</v>
      </c>
      <c r="AF16" s="37">
        <v>0.37</v>
      </c>
      <c r="AG16" s="37">
        <v>0.37</v>
      </c>
      <c r="AH16" s="37">
        <v>0.37</v>
      </c>
      <c r="AI16" s="40"/>
      <c r="AL16" s="1" t="str">
        <f t="shared" si="1"/>
        <v>EPPHyd_04_ROR</v>
      </c>
      <c r="AM16" s="11" t="str">
        <f t="shared" si="2"/>
        <v>New Power Plant - Hydropower run-of-a-river</v>
      </c>
      <c r="AN16" s="1" t="s">
        <v>106</v>
      </c>
      <c r="AO16" s="1" t="s">
        <v>2</v>
      </c>
      <c r="AP16" s="47" t="s">
        <v>132</v>
      </c>
      <c r="AR16" s="25"/>
      <c r="BD16" s="35" t="s">
        <v>10</v>
      </c>
    </row>
    <row r="17" spans="1:56">
      <c r="A17" s="35" t="s">
        <v>169</v>
      </c>
      <c r="B17" s="36" t="str">
        <f t="shared" si="0"/>
        <v>New Power Plant - Flash power plant extracting fluid from hydrothermal system at 2.5 km depth</v>
      </c>
      <c r="C17" s="36" t="str">
        <f>$AU$7</f>
        <v>ELCGEO</v>
      </c>
      <c r="D17" s="35" t="s">
        <v>103</v>
      </c>
      <c r="E17" s="37">
        <v>0.23</v>
      </c>
      <c r="F17" s="37">
        <v>0.23499999999999999</v>
      </c>
      <c r="G17" s="37">
        <v>0.23899999999999999</v>
      </c>
      <c r="H17" s="37">
        <v>0.24399999999999999</v>
      </c>
      <c r="I17" s="37">
        <v>0.249</v>
      </c>
      <c r="J17" s="38">
        <v>2013</v>
      </c>
      <c r="K17" s="38">
        <v>5530</v>
      </c>
      <c r="L17" s="38">
        <v>4970</v>
      </c>
      <c r="M17" s="38">
        <v>4470</v>
      </c>
      <c r="N17" s="38">
        <v>4020</v>
      </c>
      <c r="O17" s="38">
        <v>3610</v>
      </c>
      <c r="P17" s="46">
        <v>77.419999999999987</v>
      </c>
      <c r="Q17" s="46">
        <v>79.52</v>
      </c>
      <c r="R17" s="46">
        <v>80.459999999999994</v>
      </c>
      <c r="S17" s="46">
        <v>80.400000000000006</v>
      </c>
      <c r="T17" s="46">
        <v>79.420000000000016</v>
      </c>
      <c r="U17" s="56">
        <v>0</v>
      </c>
      <c r="V17" s="56">
        <v>0</v>
      </c>
      <c r="W17" s="56">
        <v>0</v>
      </c>
      <c r="X17" s="56">
        <v>0</v>
      </c>
      <c r="Y17" s="56">
        <v>0</v>
      </c>
      <c r="Z17" s="38">
        <v>30</v>
      </c>
      <c r="AA17" s="38"/>
      <c r="AB17" s="38"/>
      <c r="AC17" s="39">
        <v>31.536000000000001</v>
      </c>
      <c r="AD17" s="37">
        <v>0.95</v>
      </c>
      <c r="AE17" s="37">
        <v>0.95</v>
      </c>
      <c r="AF17" s="37">
        <v>0.95</v>
      </c>
      <c r="AG17" s="37">
        <v>0.95</v>
      </c>
      <c r="AH17" s="37">
        <v>0.95</v>
      </c>
      <c r="AI17" s="40"/>
      <c r="AL17" s="1" t="str">
        <f t="shared" si="1"/>
        <v>EPPGeo_01</v>
      </c>
      <c r="AM17" s="11" t="str">
        <f t="shared" si="2"/>
        <v>New Power Plant - Flash power plant extracting fluid from hydrothermal system at 2.5 km depth</v>
      </c>
      <c r="AN17" s="1" t="s">
        <v>106</v>
      </c>
      <c r="AO17" s="1" t="s">
        <v>2</v>
      </c>
      <c r="AP17" s="47" t="s">
        <v>132</v>
      </c>
      <c r="AR17" s="25"/>
      <c r="BD17" s="35" t="s">
        <v>11</v>
      </c>
    </row>
    <row r="18" spans="1:56">
      <c r="A18" s="35" t="s">
        <v>170</v>
      </c>
      <c r="B18" s="36" t="str">
        <f t="shared" si="0"/>
        <v>New Power Plant - Organic Rankine Cycle hydrothermal system.</v>
      </c>
      <c r="C18" s="36" t="str">
        <f>$AU$7</f>
        <v>ELCGEO</v>
      </c>
      <c r="D18" s="35" t="s">
        <v>103</v>
      </c>
      <c r="E18" s="37">
        <v>0.13300000000000001</v>
      </c>
      <c r="F18" s="37">
        <v>0.13800000000000001</v>
      </c>
      <c r="G18" s="37">
        <v>0.14199999999999999</v>
      </c>
      <c r="H18" s="37">
        <v>0.14699999999999999</v>
      </c>
      <c r="I18" s="37">
        <v>0.151</v>
      </c>
      <c r="J18" s="38">
        <v>2013</v>
      </c>
      <c r="K18" s="38">
        <v>6970</v>
      </c>
      <c r="L18" s="38">
        <v>6600</v>
      </c>
      <c r="M18" s="38">
        <v>6240</v>
      </c>
      <c r="N18" s="38">
        <v>5870</v>
      </c>
      <c r="O18" s="38">
        <v>5510</v>
      </c>
      <c r="P18" s="46">
        <v>146.37</v>
      </c>
      <c r="Q18" s="46">
        <v>145.20000000000002</v>
      </c>
      <c r="R18" s="46">
        <v>143.51999999999998</v>
      </c>
      <c r="S18" s="46">
        <v>146.75</v>
      </c>
      <c r="T18" s="46">
        <v>148.77000000000001</v>
      </c>
      <c r="U18" s="56">
        <v>0</v>
      </c>
      <c r="V18" s="56">
        <v>0</v>
      </c>
      <c r="W18" s="56">
        <v>0</v>
      </c>
      <c r="X18" s="56">
        <v>0</v>
      </c>
      <c r="Y18" s="56">
        <v>0</v>
      </c>
      <c r="Z18" s="38">
        <v>30</v>
      </c>
      <c r="AA18" s="38"/>
      <c r="AB18" s="38"/>
      <c r="AC18" s="39">
        <v>31.536000000000001</v>
      </c>
      <c r="AD18" s="37">
        <v>0.95</v>
      </c>
      <c r="AE18" s="37">
        <v>0.95</v>
      </c>
      <c r="AF18" s="37">
        <v>0.95</v>
      </c>
      <c r="AG18" s="37">
        <v>0.95</v>
      </c>
      <c r="AH18" s="37">
        <v>0.95</v>
      </c>
      <c r="AI18" s="40"/>
      <c r="AL18" s="1" t="str">
        <f t="shared" si="1"/>
        <v>EPPGeo_02</v>
      </c>
      <c r="AM18" s="11" t="str">
        <f t="shared" si="2"/>
        <v>New Power Plant - Organic Rankine Cycle hydrothermal system.</v>
      </c>
      <c r="AN18" s="1" t="s">
        <v>106</v>
      </c>
      <c r="AO18" s="1" t="s">
        <v>2</v>
      </c>
      <c r="AP18" s="47" t="s">
        <v>132</v>
      </c>
      <c r="AR18" s="25"/>
      <c r="BD18" s="38" t="s">
        <v>12</v>
      </c>
    </row>
    <row r="19" spans="1:56">
      <c r="A19" s="35" t="s">
        <v>171</v>
      </c>
      <c r="B19" s="36" t="str">
        <f t="shared" si="0"/>
        <v>New Power Plant - Organic Rankine Cycle Enhanced Geothermal System at 5.5 km depth</v>
      </c>
      <c r="C19" s="36" t="str">
        <f>$AU$7</f>
        <v>ELCGEO</v>
      </c>
      <c r="D19" s="35" t="s">
        <v>103</v>
      </c>
      <c r="E19" s="37">
        <v>0.106</v>
      </c>
      <c r="F19" s="37">
        <v>0.11199999999999999</v>
      </c>
      <c r="G19" s="37">
        <v>0.11800000000000001</v>
      </c>
      <c r="H19" s="37">
        <v>0.12300000000000001</v>
      </c>
      <c r="I19" s="37">
        <v>0.129</v>
      </c>
      <c r="J19" s="38">
        <v>2013</v>
      </c>
      <c r="K19" s="38">
        <v>12600</v>
      </c>
      <c r="L19" s="38">
        <v>10300</v>
      </c>
      <c r="M19" s="38">
        <v>9000</v>
      </c>
      <c r="N19" s="38">
        <v>8600</v>
      </c>
      <c r="O19" s="38">
        <v>8200</v>
      </c>
      <c r="P19" s="46">
        <v>226.8</v>
      </c>
      <c r="Q19" s="46">
        <v>185.4</v>
      </c>
      <c r="R19" s="46">
        <v>171</v>
      </c>
      <c r="S19" s="46">
        <v>163.4</v>
      </c>
      <c r="T19" s="46">
        <v>155.80000000000001</v>
      </c>
      <c r="U19" s="56">
        <v>0</v>
      </c>
      <c r="V19" s="56">
        <v>0</v>
      </c>
      <c r="W19" s="56">
        <v>0</v>
      </c>
      <c r="X19" s="56">
        <v>0</v>
      </c>
      <c r="Y19" s="56">
        <v>0</v>
      </c>
      <c r="Z19" s="38">
        <v>30</v>
      </c>
      <c r="AA19" s="38"/>
      <c r="AB19" s="38"/>
      <c r="AC19" s="39">
        <v>31.536000000000001</v>
      </c>
      <c r="AD19" s="37">
        <v>0.95</v>
      </c>
      <c r="AE19" s="37">
        <v>0.95</v>
      </c>
      <c r="AF19" s="37">
        <v>0.95</v>
      </c>
      <c r="AG19" s="37">
        <v>0.95</v>
      </c>
      <c r="AH19" s="37">
        <v>0.95</v>
      </c>
      <c r="AI19" s="40"/>
      <c r="AL19" s="1" t="str">
        <f t="shared" si="1"/>
        <v>EPPGeo_03</v>
      </c>
      <c r="AM19" s="11" t="str">
        <f t="shared" si="2"/>
        <v>New Power Plant - Organic Rankine Cycle Enhanced Geothermal System at 5.5 km depth</v>
      </c>
      <c r="AN19" s="1" t="s">
        <v>106</v>
      </c>
      <c r="AO19" s="1" t="s">
        <v>2</v>
      </c>
      <c r="AP19" s="47" t="s">
        <v>132</v>
      </c>
      <c r="AR19" s="25"/>
      <c r="AU19" s="25"/>
      <c r="BD19" s="38" t="s">
        <v>13</v>
      </c>
    </row>
    <row r="20" spans="1:56">
      <c r="A20" s="35" t="s">
        <v>172</v>
      </c>
      <c r="B20" s="36" t="str">
        <f t="shared" si="0"/>
        <v>New Power Plant - Wave energy</v>
      </c>
      <c r="C20" s="36" t="str">
        <f>$AU$8</f>
        <v>ELCOCE</v>
      </c>
      <c r="D20" s="35" t="s">
        <v>104</v>
      </c>
      <c r="E20" s="37">
        <v>1</v>
      </c>
      <c r="F20" s="37"/>
      <c r="G20" s="37"/>
      <c r="H20" s="37"/>
      <c r="I20" s="37"/>
      <c r="J20" s="38">
        <v>2013</v>
      </c>
      <c r="K20" s="38">
        <v>9080</v>
      </c>
      <c r="L20" s="38">
        <v>5790</v>
      </c>
      <c r="M20" s="38">
        <v>4480</v>
      </c>
      <c r="N20" s="38">
        <v>2650</v>
      </c>
      <c r="O20" s="38">
        <v>2300</v>
      </c>
      <c r="P20" s="46">
        <v>326.88</v>
      </c>
      <c r="Q20" s="46">
        <v>237.38999999999996</v>
      </c>
      <c r="R20" s="46">
        <v>210.56</v>
      </c>
      <c r="S20" s="46">
        <v>153.69999999999999</v>
      </c>
      <c r="T20" s="46">
        <v>133.4</v>
      </c>
      <c r="U20" s="56">
        <v>0</v>
      </c>
      <c r="V20" s="56">
        <v>0</v>
      </c>
      <c r="W20" s="56">
        <v>0</v>
      </c>
      <c r="X20" s="56">
        <v>0</v>
      </c>
      <c r="Y20" s="56">
        <v>0</v>
      </c>
      <c r="Z20" s="38">
        <v>20</v>
      </c>
      <c r="AA20" s="38"/>
      <c r="AB20" s="38"/>
      <c r="AC20" s="39">
        <v>31.536000000000001</v>
      </c>
      <c r="AD20" s="37">
        <v>0.36</v>
      </c>
      <c r="AE20" s="37">
        <v>0.45</v>
      </c>
      <c r="AF20" s="37">
        <v>0.47</v>
      </c>
      <c r="AG20" s="37">
        <v>0.47</v>
      </c>
      <c r="AH20" s="37">
        <v>0.5</v>
      </c>
      <c r="AI20" s="40"/>
      <c r="AL20" s="1" t="str">
        <f t="shared" si="1"/>
        <v>EPPOce_01_WAW</v>
      </c>
      <c r="AM20" s="11" t="str">
        <f t="shared" si="2"/>
        <v>New Power Plant - Wave energy</v>
      </c>
      <c r="AN20" s="1" t="s">
        <v>106</v>
      </c>
      <c r="AO20" s="1" t="s">
        <v>2</v>
      </c>
      <c r="AP20" s="47" t="s">
        <v>132</v>
      </c>
      <c r="AR20" s="25"/>
      <c r="BD20" s="38" t="s">
        <v>14</v>
      </c>
    </row>
    <row r="21" spans="1:56">
      <c r="A21" s="35" t="s">
        <v>173</v>
      </c>
      <c r="B21" s="36" t="str">
        <f t="shared" si="0"/>
        <v>New Power Plant - Tidal energy</v>
      </c>
      <c r="C21" s="36" t="str">
        <f>$AU$8</f>
        <v>ELCOCE</v>
      </c>
      <c r="D21" s="35" t="s">
        <v>104</v>
      </c>
      <c r="E21" s="37">
        <v>1</v>
      </c>
      <c r="F21" s="37"/>
      <c r="G21" s="37"/>
      <c r="H21" s="37"/>
      <c r="I21" s="37"/>
      <c r="J21" s="38">
        <v>2013</v>
      </c>
      <c r="K21" s="38">
        <v>10700</v>
      </c>
      <c r="L21" s="38">
        <v>4400</v>
      </c>
      <c r="M21" s="38">
        <v>3100</v>
      </c>
      <c r="N21" s="38">
        <v>2100</v>
      </c>
      <c r="O21" s="38">
        <v>1900</v>
      </c>
      <c r="P21" s="46">
        <v>363.8</v>
      </c>
      <c r="Q21" s="46">
        <v>158.4</v>
      </c>
      <c r="R21" s="46">
        <v>117.8</v>
      </c>
      <c r="S21" s="46">
        <v>90.3</v>
      </c>
      <c r="T21" s="46">
        <v>93.1</v>
      </c>
      <c r="U21" s="56">
        <v>0</v>
      </c>
      <c r="V21" s="56">
        <v>0</v>
      </c>
      <c r="W21" s="56">
        <v>0</v>
      </c>
      <c r="X21" s="56">
        <v>0</v>
      </c>
      <c r="Y21" s="56">
        <v>0</v>
      </c>
      <c r="Z21" s="38">
        <v>20</v>
      </c>
      <c r="AA21" s="38"/>
      <c r="AB21" s="38"/>
      <c r="AC21" s="39">
        <v>31.536000000000001</v>
      </c>
      <c r="AD21" s="37">
        <v>0.36</v>
      </c>
      <c r="AE21" s="37">
        <v>0.45</v>
      </c>
      <c r="AF21" s="37">
        <v>0.47</v>
      </c>
      <c r="AG21" s="37">
        <v>0.47</v>
      </c>
      <c r="AH21" s="37">
        <v>0.5</v>
      </c>
      <c r="AI21" s="40"/>
      <c r="AL21" s="1" t="str">
        <f t="shared" si="1"/>
        <v>EPPOce_02_TID</v>
      </c>
      <c r="AM21" s="11" t="str">
        <f t="shared" si="2"/>
        <v>New Power Plant - Tidal energy</v>
      </c>
      <c r="AN21" s="1" t="s">
        <v>106</v>
      </c>
      <c r="AO21" s="1" t="s">
        <v>2</v>
      </c>
      <c r="AP21" s="47" t="s">
        <v>132</v>
      </c>
      <c r="AR21" s="25"/>
      <c r="BD21" s="38" t="s">
        <v>15</v>
      </c>
    </row>
    <row r="22" spans="1:56">
      <c r="A22" s="35" t="s">
        <v>174</v>
      </c>
      <c r="B22" s="43" t="str">
        <f t="shared" si="0"/>
        <v>New Power Plant - Open-Cycle Gas Turbine conventional</v>
      </c>
      <c r="C22" s="43" t="s">
        <v>127</v>
      </c>
      <c r="D22" s="35" t="s">
        <v>103</v>
      </c>
      <c r="E22" s="37">
        <v>0.38</v>
      </c>
      <c r="F22" s="37"/>
      <c r="G22" s="37"/>
      <c r="H22" s="37"/>
      <c r="I22" s="37"/>
      <c r="J22" s="38">
        <v>2013</v>
      </c>
      <c r="K22" s="38">
        <v>770</v>
      </c>
      <c r="L22" s="38"/>
      <c r="M22" s="38"/>
      <c r="N22" s="38"/>
      <c r="O22" s="38"/>
      <c r="P22" s="46">
        <v>7.7</v>
      </c>
      <c r="Q22" s="46"/>
      <c r="R22" s="46"/>
      <c r="S22" s="46"/>
      <c r="T22" s="46"/>
      <c r="U22" s="56">
        <v>0.10009999999999999</v>
      </c>
      <c r="V22" s="56">
        <v>0</v>
      </c>
      <c r="W22" s="56">
        <v>0</v>
      </c>
      <c r="X22" s="56">
        <v>0</v>
      </c>
      <c r="Y22" s="56">
        <v>0</v>
      </c>
      <c r="Z22" s="38">
        <v>30</v>
      </c>
      <c r="AA22" s="38"/>
      <c r="AB22" s="38"/>
      <c r="AC22" s="39">
        <v>31.536000000000001</v>
      </c>
      <c r="AD22" s="37">
        <v>0.95</v>
      </c>
      <c r="AE22" s="37"/>
      <c r="AF22" s="37"/>
      <c r="AG22" s="37"/>
      <c r="AH22" s="37"/>
      <c r="AI22" s="40"/>
      <c r="AL22" s="1" t="str">
        <f t="shared" si="1"/>
        <v>EPPGas_01_OCGT</v>
      </c>
      <c r="AM22" s="11" t="str">
        <f t="shared" si="2"/>
        <v>New Power Plant - Open-Cycle Gas Turbine conventional</v>
      </c>
      <c r="AN22" s="1" t="s">
        <v>106</v>
      </c>
      <c r="AO22" s="1" t="s">
        <v>2</v>
      </c>
      <c r="AP22" s="47" t="s">
        <v>132</v>
      </c>
      <c r="AR22" s="25"/>
      <c r="BD22" s="38" t="s">
        <v>16</v>
      </c>
    </row>
    <row r="23" spans="1:56">
      <c r="A23" s="35" t="s">
        <v>175</v>
      </c>
      <c r="B23" s="43" t="str">
        <f t="shared" si="0"/>
        <v>New Power Plant - Open Cycle Gas Turbine advanced</v>
      </c>
      <c r="C23" s="43" t="s">
        <v>127</v>
      </c>
      <c r="D23" s="35" t="s">
        <v>103</v>
      </c>
      <c r="E23" s="37">
        <v>0.4</v>
      </c>
      <c r="F23" s="37">
        <v>0.4</v>
      </c>
      <c r="G23" s="37">
        <v>0.43</v>
      </c>
      <c r="H23" s="37">
        <v>0.44</v>
      </c>
      <c r="I23" s="37">
        <v>0.45</v>
      </c>
      <c r="J23" s="38">
        <v>2013</v>
      </c>
      <c r="K23" s="38">
        <v>550</v>
      </c>
      <c r="L23" s="38">
        <v>550</v>
      </c>
      <c r="M23" s="38">
        <v>550</v>
      </c>
      <c r="N23" s="38">
        <v>550</v>
      </c>
      <c r="O23" s="38">
        <v>550</v>
      </c>
      <c r="P23" s="46">
        <v>16.5</v>
      </c>
      <c r="Q23" s="46">
        <v>16.5</v>
      </c>
      <c r="R23" s="46">
        <v>16.5</v>
      </c>
      <c r="S23" s="46">
        <v>16.5</v>
      </c>
      <c r="T23" s="46">
        <v>16.5</v>
      </c>
      <c r="U23" s="56">
        <v>6.0499999999999998E-2</v>
      </c>
      <c r="V23" s="56">
        <v>6.0499999999999998E-2</v>
      </c>
      <c r="W23" s="56">
        <v>6.0499999999999998E-2</v>
      </c>
      <c r="X23" s="56">
        <v>6.0499999999999998E-2</v>
      </c>
      <c r="Y23" s="56">
        <v>6.0499999999999998E-2</v>
      </c>
      <c r="Z23" s="38">
        <v>30</v>
      </c>
      <c r="AA23" s="38"/>
      <c r="AB23" s="38"/>
      <c r="AC23" s="39">
        <v>31.536000000000001</v>
      </c>
      <c r="AD23" s="37">
        <v>0.95</v>
      </c>
      <c r="AE23" s="37">
        <v>0.95</v>
      </c>
      <c r="AF23" s="37">
        <v>0.95</v>
      </c>
      <c r="AG23" s="37">
        <v>0.95</v>
      </c>
      <c r="AH23" s="37">
        <v>0.95</v>
      </c>
      <c r="AI23" s="40"/>
      <c r="AL23" s="1" t="str">
        <f t="shared" si="1"/>
        <v>EPPGas_02_OCGT</v>
      </c>
      <c r="AM23" s="11" t="str">
        <f t="shared" si="2"/>
        <v>New Power Plant - Open Cycle Gas Turbine advanced</v>
      </c>
      <c r="AN23" s="1" t="s">
        <v>106</v>
      </c>
      <c r="AO23" s="1" t="s">
        <v>2</v>
      </c>
      <c r="AP23" s="47" t="s">
        <v>132</v>
      </c>
      <c r="AR23" s="25"/>
      <c r="BD23" s="38" t="s">
        <v>18</v>
      </c>
    </row>
    <row r="24" spans="1:56">
      <c r="A24" s="35" t="s">
        <v>176</v>
      </c>
      <c r="B24" s="43" t="str">
        <f t="shared" si="0"/>
        <v>New Power Plant - Combined Cycle Gas Turbine advanced</v>
      </c>
      <c r="C24" s="43" t="s">
        <v>127</v>
      </c>
      <c r="D24" s="35" t="s">
        <v>103</v>
      </c>
      <c r="E24" s="37">
        <v>0.57999999999999996</v>
      </c>
      <c r="F24" s="37">
        <v>0.6</v>
      </c>
      <c r="G24" s="37">
        <v>0.62</v>
      </c>
      <c r="H24" s="37">
        <v>0.62</v>
      </c>
      <c r="I24" s="37">
        <v>0.63</v>
      </c>
      <c r="J24" s="38">
        <v>2013</v>
      </c>
      <c r="K24" s="38">
        <v>850</v>
      </c>
      <c r="L24" s="38">
        <v>850</v>
      </c>
      <c r="M24" s="38">
        <v>850</v>
      </c>
      <c r="N24" s="38">
        <v>850</v>
      </c>
      <c r="O24" s="38">
        <v>850</v>
      </c>
      <c r="P24" s="46">
        <v>21.25</v>
      </c>
      <c r="Q24" s="46">
        <v>21.25</v>
      </c>
      <c r="R24" s="46">
        <v>21.25</v>
      </c>
      <c r="S24" s="46">
        <v>21.25</v>
      </c>
      <c r="T24" s="46">
        <v>21.25</v>
      </c>
      <c r="U24" s="56">
        <v>1.7000000000000001E-2</v>
      </c>
      <c r="V24" s="56">
        <v>1.7000000000000001E-2</v>
      </c>
      <c r="W24" s="56">
        <v>1.7000000000000001E-2</v>
      </c>
      <c r="X24" s="56">
        <v>1.7000000000000001E-2</v>
      </c>
      <c r="Y24" s="56">
        <v>1.7000000000000001E-2</v>
      </c>
      <c r="Z24" s="38">
        <v>30</v>
      </c>
      <c r="AA24" s="38"/>
      <c r="AB24" s="38"/>
      <c r="AC24" s="39">
        <v>31.536000000000001</v>
      </c>
      <c r="AD24" s="37">
        <v>0.9</v>
      </c>
      <c r="AE24" s="37">
        <v>0.9</v>
      </c>
      <c r="AF24" s="37">
        <v>0.9</v>
      </c>
      <c r="AG24" s="37">
        <v>0.9</v>
      </c>
      <c r="AH24" s="37">
        <v>0.9</v>
      </c>
      <c r="AI24" s="40"/>
      <c r="AL24" s="1" t="str">
        <f t="shared" si="1"/>
        <v>EPPGas_03_CCGT</v>
      </c>
      <c r="AM24" s="11" t="str">
        <f t="shared" si="2"/>
        <v>New Power Plant - Combined Cycle Gas Turbine advanced</v>
      </c>
      <c r="AN24" s="1" t="s">
        <v>106</v>
      </c>
      <c r="AO24" s="1" t="s">
        <v>2</v>
      </c>
      <c r="AP24" s="47" t="s">
        <v>132</v>
      </c>
      <c r="AR24" s="25"/>
      <c r="BD24" s="38" t="s">
        <v>153</v>
      </c>
    </row>
    <row r="25" spans="1:56">
      <c r="A25" s="35" t="s">
        <v>177</v>
      </c>
      <c r="B25" s="43" t="str">
        <f t="shared" si="0"/>
        <v>New Power Plant - Pulverised coal supercritical</v>
      </c>
      <c r="C25" s="43" t="s">
        <v>128</v>
      </c>
      <c r="D25" s="35" t="s">
        <v>103</v>
      </c>
      <c r="E25" s="37">
        <v>0.45</v>
      </c>
      <c r="F25" s="37">
        <v>0.46</v>
      </c>
      <c r="G25" s="37">
        <v>0.48</v>
      </c>
      <c r="H25" s="37">
        <v>0.48</v>
      </c>
      <c r="I25" s="37">
        <v>0.48</v>
      </c>
      <c r="J25" s="38">
        <v>2013</v>
      </c>
      <c r="K25" s="38">
        <v>1600</v>
      </c>
      <c r="L25" s="38">
        <v>1600</v>
      </c>
      <c r="M25" s="38">
        <v>1600</v>
      </c>
      <c r="N25" s="38">
        <v>1600</v>
      </c>
      <c r="O25" s="38">
        <v>1600</v>
      </c>
      <c r="P25" s="46">
        <v>40</v>
      </c>
      <c r="Q25" s="46">
        <v>40</v>
      </c>
      <c r="R25" s="46">
        <v>40</v>
      </c>
      <c r="S25" s="46">
        <v>40</v>
      </c>
      <c r="T25" s="46">
        <v>40</v>
      </c>
      <c r="U25" s="56">
        <v>5.7599999999999998E-2</v>
      </c>
      <c r="V25" s="56">
        <v>5.7599999999999998E-2</v>
      </c>
      <c r="W25" s="56">
        <v>5.7599999999999998E-2</v>
      </c>
      <c r="X25" s="56">
        <v>5.7599999999999998E-2</v>
      </c>
      <c r="Y25" s="56">
        <v>5.7599999999999998E-2</v>
      </c>
      <c r="Z25" s="38">
        <v>40</v>
      </c>
      <c r="AA25" s="38"/>
      <c r="AB25" s="38"/>
      <c r="AC25" s="39">
        <v>31.536000000000001</v>
      </c>
      <c r="AD25" s="37">
        <v>0.9</v>
      </c>
      <c r="AE25" s="37">
        <v>0.9</v>
      </c>
      <c r="AF25" s="37">
        <v>0.9</v>
      </c>
      <c r="AG25" s="37">
        <v>0.9</v>
      </c>
      <c r="AH25" s="37">
        <v>0.9</v>
      </c>
      <c r="AI25" s="40"/>
      <c r="AL25" s="1" t="str">
        <f t="shared" si="1"/>
        <v>EPPCoa_01_SC</v>
      </c>
      <c r="AM25" s="11" t="str">
        <f t="shared" si="2"/>
        <v>New Power Plant - Pulverised coal supercritical</v>
      </c>
      <c r="AN25" s="1" t="s">
        <v>106</v>
      </c>
      <c r="AO25" s="1" t="s">
        <v>2</v>
      </c>
      <c r="AP25" s="47" t="s">
        <v>138</v>
      </c>
      <c r="AR25" s="25"/>
      <c r="BD25" s="38" t="s">
        <v>154</v>
      </c>
    </row>
    <row r="26" spans="1:56">
      <c r="A26" s="35" t="s">
        <v>178</v>
      </c>
      <c r="B26" s="43" t="str">
        <f t="shared" si="0"/>
        <v>New Power Plant - Pulverised peat supercritical</v>
      </c>
      <c r="C26" s="43" t="s">
        <v>133</v>
      </c>
      <c r="D26" s="35" t="s">
        <v>103</v>
      </c>
      <c r="E26" s="37">
        <v>0.42</v>
      </c>
      <c r="F26" s="37">
        <v>0.45</v>
      </c>
      <c r="G26" s="37">
        <v>0.47</v>
      </c>
      <c r="H26" s="37">
        <v>0.47</v>
      </c>
      <c r="I26" s="37">
        <v>0.47</v>
      </c>
      <c r="J26" s="38">
        <v>2013</v>
      </c>
      <c r="K26" s="38">
        <v>2000</v>
      </c>
      <c r="L26" s="38">
        <v>2000</v>
      </c>
      <c r="M26" s="38">
        <v>2000</v>
      </c>
      <c r="N26" s="38">
        <v>2000</v>
      </c>
      <c r="O26" s="38">
        <v>2000</v>
      </c>
      <c r="P26" s="46">
        <v>50</v>
      </c>
      <c r="Q26" s="46">
        <v>50</v>
      </c>
      <c r="R26" s="46">
        <v>50</v>
      </c>
      <c r="S26" s="46">
        <v>50</v>
      </c>
      <c r="T26" s="46">
        <v>50</v>
      </c>
      <c r="U26" s="56">
        <v>0.09</v>
      </c>
      <c r="V26" s="56">
        <v>0.09</v>
      </c>
      <c r="W26" s="56">
        <v>0.09</v>
      </c>
      <c r="X26" s="56">
        <v>0.09</v>
      </c>
      <c r="Y26" s="56">
        <v>0.09</v>
      </c>
      <c r="Z26" s="38">
        <v>40</v>
      </c>
      <c r="AA26" s="38"/>
      <c r="AB26" s="38"/>
      <c r="AC26" s="39">
        <v>31.536000000000001</v>
      </c>
      <c r="AD26" s="37">
        <v>0.9</v>
      </c>
      <c r="AE26" s="37">
        <v>0.9</v>
      </c>
      <c r="AF26" s="37">
        <v>0.9</v>
      </c>
      <c r="AG26" s="37">
        <v>0.9</v>
      </c>
      <c r="AH26" s="37">
        <v>0.9</v>
      </c>
      <c r="AI26" s="40"/>
      <c r="AL26" s="1" t="str">
        <f t="shared" si="1"/>
        <v>EPPPea_01_SC</v>
      </c>
      <c r="AM26" s="11" t="str">
        <f t="shared" si="2"/>
        <v>New Power Plant - Pulverised peat supercritical</v>
      </c>
      <c r="AN26" s="1" t="s">
        <v>106</v>
      </c>
      <c r="AO26" s="1" t="s">
        <v>2</v>
      </c>
      <c r="AP26" s="47" t="s">
        <v>138</v>
      </c>
      <c r="AR26" s="25"/>
      <c r="BD26" s="38" t="s">
        <v>155</v>
      </c>
    </row>
    <row r="27" spans="1:56">
      <c r="A27" s="35" t="s">
        <v>179</v>
      </c>
      <c r="B27" s="43" t="str">
        <f t="shared" si="0"/>
        <v>New Power Plant - Supercritical fluidized bed peat</v>
      </c>
      <c r="C27" s="43" t="s">
        <v>133</v>
      </c>
      <c r="D27" s="35" t="s">
        <v>103</v>
      </c>
      <c r="E27" s="37">
        <v>0.42</v>
      </c>
      <c r="F27" s="37">
        <v>0.43</v>
      </c>
      <c r="G27" s="37">
        <v>0.45</v>
      </c>
      <c r="H27" s="37">
        <v>0.45</v>
      </c>
      <c r="I27" s="37">
        <v>0.45</v>
      </c>
      <c r="J27" s="38">
        <v>2013</v>
      </c>
      <c r="K27" s="38">
        <v>1900</v>
      </c>
      <c r="L27" s="38">
        <v>1900</v>
      </c>
      <c r="M27" s="38">
        <v>1900</v>
      </c>
      <c r="N27" s="38">
        <v>1900</v>
      </c>
      <c r="O27" s="38">
        <v>1900</v>
      </c>
      <c r="P27" s="46">
        <v>38</v>
      </c>
      <c r="Q27" s="46">
        <v>38</v>
      </c>
      <c r="R27" s="46">
        <v>38</v>
      </c>
      <c r="S27" s="46">
        <v>38</v>
      </c>
      <c r="T27" s="46">
        <v>38</v>
      </c>
      <c r="U27" s="56">
        <v>0.114</v>
      </c>
      <c r="V27" s="56">
        <v>0.114</v>
      </c>
      <c r="W27" s="56">
        <v>0.114</v>
      </c>
      <c r="X27" s="56">
        <v>0.114</v>
      </c>
      <c r="Y27" s="56">
        <v>0.114</v>
      </c>
      <c r="Z27" s="38">
        <v>40</v>
      </c>
      <c r="AA27" s="38"/>
      <c r="AB27" s="38"/>
      <c r="AC27" s="39">
        <v>31.536000000000001</v>
      </c>
      <c r="AD27" s="37">
        <v>0.85</v>
      </c>
      <c r="AE27" s="37">
        <v>0.85</v>
      </c>
      <c r="AF27" s="37">
        <v>0.85</v>
      </c>
      <c r="AG27" s="37">
        <v>0.85</v>
      </c>
      <c r="AH27" s="37">
        <v>0.85</v>
      </c>
      <c r="AI27" s="40"/>
      <c r="AL27" s="1" t="str">
        <f t="shared" si="1"/>
        <v>EPPPea_02_FB</v>
      </c>
      <c r="AM27" s="11" t="str">
        <f t="shared" si="2"/>
        <v>New Power Plant - Supercritical fluidized bed peat</v>
      </c>
      <c r="AN27" s="1" t="s">
        <v>106</v>
      </c>
      <c r="AO27" s="1" t="s">
        <v>2</v>
      </c>
      <c r="AP27" s="47" t="s">
        <v>138</v>
      </c>
      <c r="AR27" s="25"/>
      <c r="BD27" s="38" t="s">
        <v>140</v>
      </c>
    </row>
    <row r="28" spans="1:56">
      <c r="A28" s="35" t="s">
        <v>180</v>
      </c>
      <c r="B28" s="43" t="str">
        <f t="shared" si="0"/>
        <v>New Power Plant - Integrated Gasification Combined Cycle coal</v>
      </c>
      <c r="C28" s="43" t="s">
        <v>128</v>
      </c>
      <c r="D28" s="35" t="s">
        <v>103</v>
      </c>
      <c r="E28" s="37">
        <v>0.45</v>
      </c>
      <c r="F28" s="37">
        <v>0.46</v>
      </c>
      <c r="G28" s="37">
        <v>0.46</v>
      </c>
      <c r="H28" s="37">
        <v>0.47</v>
      </c>
      <c r="I28" s="37">
        <v>0.5</v>
      </c>
      <c r="J28" s="38">
        <v>2013</v>
      </c>
      <c r="K28" s="38">
        <v>2500</v>
      </c>
      <c r="L28" s="38">
        <v>2300</v>
      </c>
      <c r="M28" s="38">
        <v>2300</v>
      </c>
      <c r="N28" s="38">
        <v>2300</v>
      </c>
      <c r="O28" s="38">
        <v>2200</v>
      </c>
      <c r="P28" s="46">
        <v>62.5</v>
      </c>
      <c r="Q28" s="46">
        <v>57.5</v>
      </c>
      <c r="R28" s="46">
        <v>57.5</v>
      </c>
      <c r="S28" s="46">
        <v>57.5</v>
      </c>
      <c r="T28" s="46">
        <v>55</v>
      </c>
      <c r="U28" s="56">
        <v>0.125</v>
      </c>
      <c r="V28" s="56">
        <v>0.115</v>
      </c>
      <c r="W28" s="56">
        <v>0.115</v>
      </c>
      <c r="X28" s="56">
        <v>0.115</v>
      </c>
      <c r="Y28" s="56">
        <v>0.11</v>
      </c>
      <c r="Z28" s="38">
        <v>35</v>
      </c>
      <c r="AA28" s="38"/>
      <c r="AB28" s="38"/>
      <c r="AC28" s="39">
        <v>31.536000000000001</v>
      </c>
      <c r="AD28" s="37">
        <v>0.9</v>
      </c>
      <c r="AE28" s="37">
        <v>0.9</v>
      </c>
      <c r="AF28" s="37">
        <v>0.9</v>
      </c>
      <c r="AG28" s="37">
        <v>0.9</v>
      </c>
      <c r="AH28" s="37">
        <v>0.9</v>
      </c>
      <c r="AI28" s="40"/>
      <c r="AL28" s="1" t="str">
        <f t="shared" si="1"/>
        <v>EPPCoa_03_IGCC</v>
      </c>
      <c r="AM28" s="11" t="str">
        <f t="shared" si="2"/>
        <v>New Power Plant - Integrated Gasification Combined Cycle coal</v>
      </c>
      <c r="AN28" s="1" t="s">
        <v>106</v>
      </c>
      <c r="AO28" s="1" t="s">
        <v>2</v>
      </c>
      <c r="AP28" s="47" t="s">
        <v>138</v>
      </c>
      <c r="AR28" s="25"/>
      <c r="BD28" s="38" t="s">
        <v>19</v>
      </c>
    </row>
    <row r="29" spans="1:56">
      <c r="A29" s="35" t="s">
        <v>181</v>
      </c>
      <c r="B29" s="43" t="str">
        <f t="shared" si="0"/>
        <v>New Power Plant - Integrated Gasification Combined Cycle peat</v>
      </c>
      <c r="C29" s="43" t="s">
        <v>133</v>
      </c>
      <c r="D29" s="35" t="s">
        <v>103</v>
      </c>
      <c r="E29" s="37">
        <v>0.43</v>
      </c>
      <c r="F29" s="37">
        <v>0.45</v>
      </c>
      <c r="G29" s="37">
        <v>0.46</v>
      </c>
      <c r="H29" s="37">
        <v>0.47</v>
      </c>
      <c r="I29" s="37">
        <v>0.47</v>
      </c>
      <c r="J29" s="38">
        <v>2013</v>
      </c>
      <c r="K29" s="38">
        <v>3100</v>
      </c>
      <c r="L29" s="38">
        <v>3000</v>
      </c>
      <c r="M29" s="38">
        <v>3000</v>
      </c>
      <c r="N29" s="38">
        <v>3000</v>
      </c>
      <c r="O29" s="38">
        <v>3000</v>
      </c>
      <c r="P29" s="46">
        <v>93</v>
      </c>
      <c r="Q29" s="46">
        <v>90</v>
      </c>
      <c r="R29" s="46">
        <v>90</v>
      </c>
      <c r="S29" s="46">
        <v>90</v>
      </c>
      <c r="T29" s="46">
        <v>90</v>
      </c>
      <c r="U29" s="56">
        <v>0.217</v>
      </c>
      <c r="V29" s="56">
        <v>0.21</v>
      </c>
      <c r="W29" s="56">
        <v>0.21</v>
      </c>
      <c r="X29" s="56">
        <v>0.21</v>
      </c>
      <c r="Y29" s="56">
        <v>0.21</v>
      </c>
      <c r="Z29" s="38">
        <v>35</v>
      </c>
      <c r="AA29" s="38"/>
      <c r="AB29" s="38"/>
      <c r="AC29" s="39">
        <v>31.536000000000001</v>
      </c>
      <c r="AD29" s="37">
        <v>0.9</v>
      </c>
      <c r="AE29" s="37">
        <v>0.9</v>
      </c>
      <c r="AF29" s="37">
        <v>0.9</v>
      </c>
      <c r="AG29" s="37">
        <v>0.9</v>
      </c>
      <c r="AH29" s="37">
        <v>0.9</v>
      </c>
      <c r="AI29" s="40"/>
      <c r="AL29" s="1" t="str">
        <f t="shared" si="1"/>
        <v>EPPPea_03_IGCC</v>
      </c>
      <c r="AM29" s="11" t="str">
        <f t="shared" si="2"/>
        <v>New Power Plant - Integrated Gasification Combined Cycle peat</v>
      </c>
      <c r="AN29" s="1" t="s">
        <v>106</v>
      </c>
      <c r="AO29" s="1" t="s">
        <v>2</v>
      </c>
      <c r="AP29" s="47" t="s">
        <v>138</v>
      </c>
      <c r="AR29" s="25"/>
      <c r="BD29" s="38" t="s">
        <v>141</v>
      </c>
    </row>
    <row r="30" spans="1:56" s="11" customFormat="1">
      <c r="A30" s="35" t="s">
        <v>182</v>
      </c>
      <c r="B30" s="36" t="str">
        <f t="shared" si="0"/>
        <v>New Power Plant - CCGT advanced CCS post combustion</v>
      </c>
      <c r="C30" s="36" t="s">
        <v>127</v>
      </c>
      <c r="D30" s="35" t="s">
        <v>103</v>
      </c>
      <c r="E30" s="49">
        <v>0.5</v>
      </c>
      <c r="F30" s="49">
        <v>0.52</v>
      </c>
      <c r="G30" s="49">
        <v>0.55000000000000004</v>
      </c>
      <c r="H30" s="49">
        <v>0.55000000000000004</v>
      </c>
      <c r="I30" s="49">
        <v>0.55000000000000004</v>
      </c>
      <c r="J30" s="35">
        <v>2013</v>
      </c>
      <c r="K30" s="35">
        <v>1500</v>
      </c>
      <c r="L30" s="35">
        <v>1500</v>
      </c>
      <c r="M30" s="35">
        <v>1500</v>
      </c>
      <c r="N30" s="35">
        <v>1500</v>
      </c>
      <c r="O30" s="35">
        <v>1500</v>
      </c>
      <c r="P30" s="105">
        <v>37.5</v>
      </c>
      <c r="Q30" s="105">
        <v>37.5</v>
      </c>
      <c r="R30" s="105">
        <v>37.5</v>
      </c>
      <c r="S30" s="105">
        <v>37.5</v>
      </c>
      <c r="T30" s="105">
        <v>37.5</v>
      </c>
      <c r="U30" s="106">
        <v>0.06</v>
      </c>
      <c r="V30" s="106">
        <v>0.06</v>
      </c>
      <c r="W30" s="106">
        <v>0.06</v>
      </c>
      <c r="X30" s="106">
        <v>0.06</v>
      </c>
      <c r="Y30" s="106">
        <v>0.06</v>
      </c>
      <c r="Z30" s="35">
        <v>30</v>
      </c>
      <c r="AA30" s="35"/>
      <c r="AB30" s="35"/>
      <c r="AC30" s="107">
        <v>31.536000000000001</v>
      </c>
      <c r="AD30" s="49">
        <v>0.9</v>
      </c>
      <c r="AE30" s="49">
        <v>0.9</v>
      </c>
      <c r="AF30" s="49">
        <v>0.9</v>
      </c>
      <c r="AG30" s="49">
        <v>0.9</v>
      </c>
      <c r="AH30" s="49">
        <v>0.9</v>
      </c>
      <c r="AI30" s="49"/>
      <c r="AL30" s="11" t="str">
        <f t="shared" si="1"/>
        <v>*EPPGas_04_CCS</v>
      </c>
      <c r="AM30" s="11" t="str">
        <f t="shared" si="2"/>
        <v>New Power Plant - CCGT advanced CCS post combustion</v>
      </c>
      <c r="AN30" s="11" t="s">
        <v>106</v>
      </c>
      <c r="AO30" s="11" t="s">
        <v>2</v>
      </c>
      <c r="AP30" s="74" t="s">
        <v>132</v>
      </c>
      <c r="BD30" s="35" t="s">
        <v>20</v>
      </c>
    </row>
    <row r="31" spans="1:56" s="11" customFormat="1">
      <c r="A31" s="35" t="s">
        <v>183</v>
      </c>
      <c r="B31" s="36" t="str">
        <f t="shared" si="0"/>
        <v>New Power Plant - Pulverised coal supercritical CCS post-combustion</v>
      </c>
      <c r="C31" s="36" t="s">
        <v>128</v>
      </c>
      <c r="D31" s="35" t="s">
        <v>103</v>
      </c>
      <c r="E31" s="49">
        <v>0.34</v>
      </c>
      <c r="F31" s="49">
        <v>0.35</v>
      </c>
      <c r="G31" s="49">
        <v>0.35</v>
      </c>
      <c r="H31" s="49">
        <v>0.38</v>
      </c>
      <c r="I31" s="49">
        <v>0.38</v>
      </c>
      <c r="J31" s="35">
        <v>2013</v>
      </c>
      <c r="K31" s="35">
        <v>3000</v>
      </c>
      <c r="L31" s="35">
        <v>2700</v>
      </c>
      <c r="M31" s="35">
        <v>2550</v>
      </c>
      <c r="N31" s="35">
        <v>2550</v>
      </c>
      <c r="O31" s="35">
        <v>2550</v>
      </c>
      <c r="P31" s="105">
        <v>75</v>
      </c>
      <c r="Q31" s="105">
        <v>67.5</v>
      </c>
      <c r="R31" s="105">
        <v>63.75</v>
      </c>
      <c r="S31" s="105">
        <v>63.75</v>
      </c>
      <c r="T31" s="105">
        <v>63.75</v>
      </c>
      <c r="U31" s="106">
        <v>0.16500000000000001</v>
      </c>
      <c r="V31" s="106">
        <v>0.14849999999999999</v>
      </c>
      <c r="W31" s="106">
        <v>0.14025000000000001</v>
      </c>
      <c r="X31" s="106">
        <v>0.14025000000000001</v>
      </c>
      <c r="Y31" s="106">
        <v>0.14025000000000001</v>
      </c>
      <c r="Z31" s="35">
        <v>40</v>
      </c>
      <c r="AA31" s="35"/>
      <c r="AB31" s="35"/>
      <c r="AC31" s="107">
        <v>31.536000000000001</v>
      </c>
      <c r="AD31" s="49">
        <v>0.9</v>
      </c>
      <c r="AE31" s="49">
        <v>0.9</v>
      </c>
      <c r="AF31" s="49">
        <v>0.9</v>
      </c>
      <c r="AG31" s="49">
        <v>0.9</v>
      </c>
      <c r="AH31" s="49">
        <v>0.9</v>
      </c>
      <c r="AI31" s="49"/>
      <c r="AL31" s="11" t="str">
        <f t="shared" si="1"/>
        <v>*EPPCoa_04_CCS</v>
      </c>
      <c r="AM31" s="11" t="str">
        <f t="shared" si="2"/>
        <v>New Power Plant - Pulverised coal supercritical CCS post-combustion</v>
      </c>
      <c r="AN31" s="11" t="s">
        <v>106</v>
      </c>
      <c r="AO31" s="11" t="s">
        <v>2</v>
      </c>
      <c r="AP31" s="74" t="s">
        <v>138</v>
      </c>
      <c r="BD31" s="35" t="s">
        <v>21</v>
      </c>
    </row>
    <row r="32" spans="1:56" s="11" customFormat="1">
      <c r="A32" s="35" t="s">
        <v>184</v>
      </c>
      <c r="B32" s="36" t="str">
        <f t="shared" si="0"/>
        <v>New Power Plant - Fluidised bed peat CCS post combustion</v>
      </c>
      <c r="C32" s="36" t="s">
        <v>133</v>
      </c>
      <c r="D32" s="35" t="s">
        <v>103</v>
      </c>
      <c r="E32" s="49">
        <v>0.31</v>
      </c>
      <c r="F32" s="49">
        <v>0.32</v>
      </c>
      <c r="G32" s="49">
        <v>0.34</v>
      </c>
      <c r="H32" s="49">
        <v>0.34</v>
      </c>
      <c r="I32" s="49">
        <v>0.34</v>
      </c>
      <c r="J32" s="35">
        <v>2013</v>
      </c>
      <c r="K32" s="35">
        <v>3500</v>
      </c>
      <c r="L32" s="35">
        <v>3500</v>
      </c>
      <c r="M32" s="35">
        <v>3500</v>
      </c>
      <c r="N32" s="35">
        <v>3500</v>
      </c>
      <c r="O32" s="35">
        <v>3500</v>
      </c>
      <c r="P32" s="105">
        <v>87.5</v>
      </c>
      <c r="Q32" s="105">
        <v>87.5</v>
      </c>
      <c r="R32" s="105">
        <v>87.5</v>
      </c>
      <c r="S32" s="105">
        <v>87.5</v>
      </c>
      <c r="T32" s="105">
        <v>87.5</v>
      </c>
      <c r="U32" s="106">
        <v>0.35</v>
      </c>
      <c r="V32" s="106">
        <v>0.35</v>
      </c>
      <c r="W32" s="106">
        <v>0.35</v>
      </c>
      <c r="X32" s="106">
        <v>0.35</v>
      </c>
      <c r="Y32" s="106">
        <v>0.35</v>
      </c>
      <c r="Z32" s="35">
        <v>40</v>
      </c>
      <c r="AA32" s="35"/>
      <c r="AB32" s="35"/>
      <c r="AC32" s="107">
        <v>31.536000000000001</v>
      </c>
      <c r="AD32" s="49">
        <v>0.85</v>
      </c>
      <c r="AE32" s="49">
        <v>0.85</v>
      </c>
      <c r="AF32" s="49">
        <v>0.85</v>
      </c>
      <c r="AG32" s="49">
        <v>0.85</v>
      </c>
      <c r="AH32" s="49">
        <v>0.85</v>
      </c>
      <c r="AI32" s="49"/>
      <c r="AL32" s="11" t="str">
        <f t="shared" si="1"/>
        <v>*EPPPea_04_CCS</v>
      </c>
      <c r="AM32" s="11" t="str">
        <f t="shared" si="2"/>
        <v>New Power Plant - Fluidised bed peat CCS post combustion</v>
      </c>
      <c r="AN32" s="11" t="s">
        <v>106</v>
      </c>
      <c r="AO32" s="11" t="s">
        <v>2</v>
      </c>
      <c r="AP32" s="74" t="s">
        <v>138</v>
      </c>
      <c r="BD32" s="35" t="s">
        <v>142</v>
      </c>
    </row>
    <row r="33" spans="1:58" s="11" customFormat="1">
      <c r="A33" s="35" t="s">
        <v>185</v>
      </c>
      <c r="B33" s="36" t="str">
        <f t="shared" si="0"/>
        <v>New Power Plant - Pulverised coal supercritical CCS oxyfuel</v>
      </c>
      <c r="C33" s="36" t="s">
        <v>128</v>
      </c>
      <c r="D33" s="35" t="s">
        <v>103</v>
      </c>
      <c r="E33" s="49">
        <v>0.36</v>
      </c>
      <c r="F33" s="49">
        <v>0.37</v>
      </c>
      <c r="G33" s="49">
        <v>0.39</v>
      </c>
      <c r="H33" s="49">
        <v>0.4</v>
      </c>
      <c r="I33" s="49">
        <v>0.4</v>
      </c>
      <c r="J33" s="35">
        <v>2013</v>
      </c>
      <c r="K33" s="35">
        <v>3000</v>
      </c>
      <c r="L33" s="35">
        <v>2700</v>
      </c>
      <c r="M33" s="35">
        <v>2550</v>
      </c>
      <c r="N33" s="35">
        <v>2550</v>
      </c>
      <c r="O33" s="35">
        <v>2550</v>
      </c>
      <c r="P33" s="105">
        <v>75</v>
      </c>
      <c r="Q33" s="105">
        <v>67.5</v>
      </c>
      <c r="R33" s="105">
        <v>63.75</v>
      </c>
      <c r="S33" s="105">
        <v>63.75</v>
      </c>
      <c r="T33" s="105">
        <v>63.75</v>
      </c>
      <c r="U33" s="106">
        <v>0.09</v>
      </c>
      <c r="V33" s="106">
        <v>8.1000000000000003E-2</v>
      </c>
      <c r="W33" s="106">
        <v>7.6499999999999999E-2</v>
      </c>
      <c r="X33" s="106">
        <v>7.6499999999999999E-2</v>
      </c>
      <c r="Y33" s="106">
        <v>7.6499999999999999E-2</v>
      </c>
      <c r="Z33" s="35">
        <v>40</v>
      </c>
      <c r="AA33" s="35"/>
      <c r="AB33" s="35"/>
      <c r="AC33" s="107">
        <v>31.536000000000001</v>
      </c>
      <c r="AD33" s="49">
        <v>0.9</v>
      </c>
      <c r="AE33" s="49">
        <v>0.9</v>
      </c>
      <c r="AF33" s="49">
        <v>0.9</v>
      </c>
      <c r="AG33" s="49">
        <v>0.9</v>
      </c>
      <c r="AH33" s="49">
        <v>0.9</v>
      </c>
      <c r="AI33" s="49"/>
      <c r="AL33" s="11" t="str">
        <f t="shared" si="1"/>
        <v>*EPPCoa_05_CCS</v>
      </c>
      <c r="AM33" s="11" t="str">
        <f t="shared" si="2"/>
        <v>New Power Plant - Pulverised coal supercritical CCS oxyfuel</v>
      </c>
      <c r="AN33" s="11" t="s">
        <v>106</v>
      </c>
      <c r="AO33" s="11" t="s">
        <v>2</v>
      </c>
      <c r="AP33" s="74" t="s">
        <v>138</v>
      </c>
      <c r="BD33" s="35" t="s">
        <v>156</v>
      </c>
    </row>
    <row r="34" spans="1:58" s="11" customFormat="1">
      <c r="A34" s="35" t="s">
        <v>186</v>
      </c>
      <c r="B34" s="36" t="str">
        <f t="shared" si="0"/>
        <v>New Power Plant - IGCC coal CCS pre-combustion</v>
      </c>
      <c r="C34" s="36" t="s">
        <v>128</v>
      </c>
      <c r="D34" s="35" t="s">
        <v>103</v>
      </c>
      <c r="E34" s="49">
        <v>0.35</v>
      </c>
      <c r="F34" s="49">
        <v>0.37</v>
      </c>
      <c r="G34" s="49">
        <v>0.4</v>
      </c>
      <c r="H34" s="49">
        <v>0.41</v>
      </c>
      <c r="I34" s="49">
        <v>0.44</v>
      </c>
      <c r="J34" s="35">
        <v>2013</v>
      </c>
      <c r="K34" s="35">
        <v>3100</v>
      </c>
      <c r="L34" s="35">
        <v>2885</v>
      </c>
      <c r="M34" s="35">
        <v>2825</v>
      </c>
      <c r="N34" s="35">
        <v>2825</v>
      </c>
      <c r="O34" s="35">
        <v>2825</v>
      </c>
      <c r="P34" s="105">
        <v>93</v>
      </c>
      <c r="Q34" s="105">
        <v>86.55</v>
      </c>
      <c r="R34" s="105">
        <v>84.75</v>
      </c>
      <c r="S34" s="105">
        <v>84.75</v>
      </c>
      <c r="T34" s="105">
        <v>84.75</v>
      </c>
      <c r="U34" s="106">
        <v>0.186</v>
      </c>
      <c r="V34" s="106">
        <v>0.1731</v>
      </c>
      <c r="W34" s="106">
        <v>0.16950000000000001</v>
      </c>
      <c r="X34" s="106">
        <v>0.16950000000000001</v>
      </c>
      <c r="Y34" s="106">
        <v>0.16950000000000001</v>
      </c>
      <c r="Z34" s="35">
        <v>35</v>
      </c>
      <c r="AA34" s="35"/>
      <c r="AB34" s="35"/>
      <c r="AC34" s="107">
        <v>31.536000000000001</v>
      </c>
      <c r="AD34" s="49">
        <v>0.9</v>
      </c>
      <c r="AE34" s="49">
        <v>0.9</v>
      </c>
      <c r="AF34" s="49">
        <v>0.9</v>
      </c>
      <c r="AG34" s="49">
        <v>0.9</v>
      </c>
      <c r="AH34" s="49">
        <v>0.9</v>
      </c>
      <c r="AI34" s="49"/>
      <c r="AL34" s="11" t="str">
        <f t="shared" si="1"/>
        <v>*EPPCoa_06_CCS</v>
      </c>
      <c r="AM34" s="11" t="str">
        <f t="shared" si="2"/>
        <v>New Power Plant - IGCC coal CCS pre-combustion</v>
      </c>
      <c r="AN34" s="11" t="s">
        <v>106</v>
      </c>
      <c r="AO34" s="11" t="s">
        <v>2</v>
      </c>
      <c r="AP34" s="74" t="s">
        <v>138</v>
      </c>
      <c r="BD34" s="35" t="s">
        <v>214</v>
      </c>
    </row>
    <row r="35" spans="1:58" s="11" customFormat="1">
      <c r="A35" s="35" t="s">
        <v>187</v>
      </c>
      <c r="B35" s="36" t="str">
        <f t="shared" si="0"/>
        <v>New Power Plant - IGCC peat CCS pre combustion</v>
      </c>
      <c r="C35" s="36" t="s">
        <v>133</v>
      </c>
      <c r="D35" s="35" t="s">
        <v>103</v>
      </c>
      <c r="E35" s="49">
        <v>0.35</v>
      </c>
      <c r="F35" s="49">
        <v>0.37</v>
      </c>
      <c r="G35" s="49">
        <v>0.4</v>
      </c>
      <c r="H35" s="49">
        <v>0.41</v>
      </c>
      <c r="I35" s="49">
        <v>0.41</v>
      </c>
      <c r="J35" s="35">
        <v>2013</v>
      </c>
      <c r="K35" s="35">
        <v>4500</v>
      </c>
      <c r="L35" s="35">
        <v>4370</v>
      </c>
      <c r="M35" s="35">
        <v>4370</v>
      </c>
      <c r="N35" s="35">
        <v>4370</v>
      </c>
      <c r="O35" s="35">
        <v>4370</v>
      </c>
      <c r="P35" s="105">
        <v>103.5</v>
      </c>
      <c r="Q35" s="105">
        <v>100.51</v>
      </c>
      <c r="R35" s="105">
        <v>100.51</v>
      </c>
      <c r="S35" s="105">
        <v>100.51</v>
      </c>
      <c r="T35" s="105">
        <v>100.51</v>
      </c>
      <c r="U35" s="106">
        <v>0.36</v>
      </c>
      <c r="V35" s="106">
        <v>0.34960000000000002</v>
      </c>
      <c r="W35" s="106">
        <v>0.34960000000000002</v>
      </c>
      <c r="X35" s="106">
        <v>0.34960000000000002</v>
      </c>
      <c r="Y35" s="106">
        <v>0.34960000000000002</v>
      </c>
      <c r="Z35" s="35">
        <v>35</v>
      </c>
      <c r="AA35" s="35"/>
      <c r="AB35" s="35"/>
      <c r="AC35" s="107">
        <v>31.536000000000001</v>
      </c>
      <c r="AD35" s="49">
        <v>0.9</v>
      </c>
      <c r="AE35" s="49">
        <v>0.9</v>
      </c>
      <c r="AF35" s="49">
        <v>0.9</v>
      </c>
      <c r="AG35" s="49">
        <v>0.9</v>
      </c>
      <c r="AH35" s="49">
        <v>0.9</v>
      </c>
      <c r="AI35" s="49"/>
      <c r="AL35" s="11" t="str">
        <f t="shared" si="1"/>
        <v>*EPPPea_05_CCS</v>
      </c>
      <c r="AM35" s="11" t="str">
        <f t="shared" si="2"/>
        <v>New Power Plant - IGCC peat CCS pre combustion</v>
      </c>
      <c r="AN35" s="11" t="s">
        <v>106</v>
      </c>
      <c r="AO35" s="11" t="s">
        <v>2</v>
      </c>
      <c r="AP35" s="74" t="s">
        <v>138</v>
      </c>
      <c r="BD35" s="35" t="s">
        <v>157</v>
      </c>
    </row>
    <row r="36" spans="1:58" s="11" customFormat="1">
      <c r="A36" s="35" t="s">
        <v>188</v>
      </c>
      <c r="B36" s="36" t="str">
        <f t="shared" si="0"/>
        <v>New Power Plant - Generation II LWR</v>
      </c>
      <c r="C36" s="36" t="str">
        <f>$AU$9</f>
        <v>ELCNUC</v>
      </c>
      <c r="D36" s="35" t="s">
        <v>103</v>
      </c>
      <c r="E36" s="49">
        <v>0.33</v>
      </c>
      <c r="F36" s="49">
        <v>0.33</v>
      </c>
      <c r="G36" s="49">
        <v>0.33</v>
      </c>
      <c r="H36" s="49">
        <v>0.33</v>
      </c>
      <c r="I36" s="49">
        <v>0.33</v>
      </c>
      <c r="J36" s="35">
        <v>2013</v>
      </c>
      <c r="K36" s="35" t="s">
        <v>17</v>
      </c>
      <c r="L36" s="35" t="s">
        <v>17</v>
      </c>
      <c r="M36" s="35" t="s">
        <v>17</v>
      </c>
      <c r="N36" s="35" t="s">
        <v>17</v>
      </c>
      <c r="O36" s="35" t="s">
        <v>17</v>
      </c>
      <c r="P36" s="105" t="s">
        <v>17</v>
      </c>
      <c r="Q36" s="105" t="s">
        <v>17</v>
      </c>
      <c r="R36" s="105" t="s">
        <v>17</v>
      </c>
      <c r="S36" s="105" t="s">
        <v>17</v>
      </c>
      <c r="T36" s="105" t="s">
        <v>17</v>
      </c>
      <c r="U36" s="106" t="s">
        <v>17</v>
      </c>
      <c r="V36" s="106" t="s">
        <v>17</v>
      </c>
      <c r="W36" s="106" t="s">
        <v>17</v>
      </c>
      <c r="X36" s="106" t="s">
        <v>17</v>
      </c>
      <c r="Y36" s="106" t="s">
        <v>17</v>
      </c>
      <c r="Z36" s="35">
        <v>40</v>
      </c>
      <c r="AA36" s="35">
        <v>50</v>
      </c>
      <c r="AB36" s="35">
        <v>60</v>
      </c>
      <c r="AC36" s="107">
        <v>31.536000000000001</v>
      </c>
      <c r="AD36" s="49">
        <v>0.9</v>
      </c>
      <c r="AE36" s="49">
        <v>0.9</v>
      </c>
      <c r="AF36" s="49">
        <v>0.9</v>
      </c>
      <c r="AG36" s="49">
        <v>0.9</v>
      </c>
      <c r="AH36" s="49">
        <v>0.9</v>
      </c>
      <c r="AI36" s="49"/>
      <c r="AL36" s="11" t="str">
        <f t="shared" si="1"/>
        <v>*EPPNuc_01_LWR</v>
      </c>
      <c r="AM36" s="11" t="str">
        <f t="shared" si="2"/>
        <v>New Power Plant - Generation II LWR</v>
      </c>
      <c r="AN36" s="11" t="s">
        <v>106</v>
      </c>
      <c r="AO36" s="11" t="s">
        <v>2</v>
      </c>
      <c r="AP36" s="74" t="s">
        <v>138</v>
      </c>
      <c r="BD36" s="35" t="s">
        <v>22</v>
      </c>
    </row>
    <row r="37" spans="1:58" s="11" customFormat="1">
      <c r="A37" s="35" t="s">
        <v>189</v>
      </c>
      <c r="B37" s="36" t="str">
        <f t="shared" si="0"/>
        <v>New Power Plant - Generation III light water reactor</v>
      </c>
      <c r="C37" s="36" t="str">
        <f>$AU$9</f>
        <v>ELCNUC</v>
      </c>
      <c r="D37" s="35" t="s">
        <v>103</v>
      </c>
      <c r="E37" s="49">
        <v>0.37</v>
      </c>
      <c r="F37" s="49">
        <v>0.37</v>
      </c>
      <c r="G37" s="49">
        <v>0.38</v>
      </c>
      <c r="H37" s="49">
        <v>0.38</v>
      </c>
      <c r="I37" s="49">
        <v>0.38</v>
      </c>
      <c r="J37" s="35">
        <v>2013</v>
      </c>
      <c r="K37" s="35">
        <v>4500</v>
      </c>
      <c r="L37" s="35">
        <v>4350</v>
      </c>
      <c r="M37" s="35">
        <v>4100</v>
      </c>
      <c r="N37" s="35">
        <v>3800</v>
      </c>
      <c r="O37" s="35">
        <v>3750</v>
      </c>
      <c r="P37" s="105">
        <v>94.5</v>
      </c>
      <c r="Q37" s="105">
        <v>91.35</v>
      </c>
      <c r="R37" s="105">
        <v>77.900000000000006</v>
      </c>
      <c r="S37" s="105">
        <v>64.599999999999994</v>
      </c>
      <c r="T37" s="105">
        <v>60</v>
      </c>
      <c r="U37" s="106">
        <v>0.1125</v>
      </c>
      <c r="V37" s="106">
        <v>0.10875</v>
      </c>
      <c r="W37" s="106">
        <v>0.10249999999999999</v>
      </c>
      <c r="X37" s="106">
        <v>9.5000000000000001E-2</v>
      </c>
      <c r="Y37" s="106">
        <v>9.375E-2</v>
      </c>
      <c r="Z37" s="35">
        <v>60</v>
      </c>
      <c r="AA37" s="35"/>
      <c r="AB37" s="35"/>
      <c r="AC37" s="107">
        <v>31.536000000000001</v>
      </c>
      <c r="AD37" s="49">
        <v>0.9</v>
      </c>
      <c r="AE37" s="49">
        <v>0.9</v>
      </c>
      <c r="AF37" s="49">
        <v>0.9</v>
      </c>
      <c r="AG37" s="49">
        <v>0.9</v>
      </c>
      <c r="AH37" s="49">
        <v>0.9</v>
      </c>
      <c r="AI37" s="49"/>
      <c r="AL37" s="11" t="str">
        <f t="shared" si="1"/>
        <v>EPPNuc_02_LWR</v>
      </c>
      <c r="AM37" s="11" t="str">
        <f t="shared" si="2"/>
        <v>New Power Plant - Generation III light water reactor</v>
      </c>
      <c r="AN37" s="11" t="s">
        <v>106</v>
      </c>
      <c r="AO37" s="11" t="s">
        <v>2</v>
      </c>
      <c r="AP37" s="74" t="s">
        <v>138</v>
      </c>
      <c r="BD37" s="35" t="s">
        <v>158</v>
      </c>
    </row>
    <row r="38" spans="1:58" s="11" customFormat="1">
      <c r="A38" s="35" t="s">
        <v>190</v>
      </c>
      <c r="B38" s="36" t="str">
        <f t="shared" si="0"/>
        <v>New Power Plant - Small and Medium sized light water reactor</v>
      </c>
      <c r="C38" s="36" t="str">
        <f>$AU$9</f>
        <v>ELCNUC</v>
      </c>
      <c r="D38" s="35" t="s">
        <v>103</v>
      </c>
      <c r="E38" s="49"/>
      <c r="F38" s="49">
        <v>0.28000000000000003</v>
      </c>
      <c r="G38" s="49">
        <v>0.28000000000000003</v>
      </c>
      <c r="H38" s="49">
        <v>0.28000000000000003</v>
      </c>
      <c r="I38" s="49">
        <v>0.28000000000000003</v>
      </c>
      <c r="J38" s="35">
        <v>2020</v>
      </c>
      <c r="K38" s="35"/>
      <c r="L38" s="35">
        <v>6300</v>
      </c>
      <c r="M38" s="35">
        <v>5750</v>
      </c>
      <c r="N38" s="35">
        <v>5350</v>
      </c>
      <c r="O38" s="35">
        <v>5300</v>
      </c>
      <c r="P38" s="105"/>
      <c r="Q38" s="105">
        <v>126</v>
      </c>
      <c r="R38" s="105">
        <v>115</v>
      </c>
      <c r="S38" s="105">
        <v>107</v>
      </c>
      <c r="T38" s="105">
        <v>106</v>
      </c>
      <c r="U38" s="106">
        <v>0</v>
      </c>
      <c r="V38" s="106">
        <v>0.1575</v>
      </c>
      <c r="W38" s="106">
        <v>0.14374999999999999</v>
      </c>
      <c r="X38" s="106">
        <v>0.13375000000000001</v>
      </c>
      <c r="Y38" s="106">
        <v>0.13250000000000001</v>
      </c>
      <c r="Z38" s="35">
        <v>60</v>
      </c>
      <c r="AA38" s="35"/>
      <c r="AB38" s="35"/>
      <c r="AC38" s="107">
        <v>31.536000000000001</v>
      </c>
      <c r="AD38" s="49"/>
      <c r="AE38" s="49">
        <v>0.95</v>
      </c>
      <c r="AF38" s="49">
        <v>0.95</v>
      </c>
      <c r="AG38" s="49">
        <v>0.95</v>
      </c>
      <c r="AH38" s="49">
        <v>0.95</v>
      </c>
      <c r="AI38" s="49"/>
      <c r="AL38" s="11" t="str">
        <f t="shared" si="1"/>
        <v>EPPNuc_03_LWR</v>
      </c>
      <c r="AM38" s="11" t="str">
        <f t="shared" si="2"/>
        <v>New Power Plant - Small and Medium sized light water reactor</v>
      </c>
      <c r="AN38" s="11" t="s">
        <v>106</v>
      </c>
      <c r="AO38" s="11" t="s">
        <v>2</v>
      </c>
      <c r="AP38" s="74" t="s">
        <v>138</v>
      </c>
      <c r="BD38" s="35" t="s">
        <v>23</v>
      </c>
    </row>
    <row r="39" spans="1:58">
      <c r="A39" s="35" t="s">
        <v>191</v>
      </c>
      <c r="B39" s="43" t="str">
        <f t="shared" si="0"/>
        <v>New Power Plant - Sodium-cooled fast reactor Gen IV</v>
      </c>
      <c r="C39" s="43" t="str">
        <f>$AU$9</f>
        <v>ELCNUC</v>
      </c>
      <c r="D39" s="35" t="s">
        <v>103</v>
      </c>
      <c r="E39" s="37"/>
      <c r="F39" s="37"/>
      <c r="G39" s="37"/>
      <c r="H39" s="37">
        <v>0.42</v>
      </c>
      <c r="I39" s="37">
        <v>0.42</v>
      </c>
      <c r="J39" s="38">
        <v>2040</v>
      </c>
      <c r="K39" s="38"/>
      <c r="L39" s="38"/>
      <c r="M39" s="38"/>
      <c r="N39" s="38">
        <v>4900</v>
      </c>
      <c r="O39" s="38">
        <v>4500</v>
      </c>
      <c r="P39" s="46"/>
      <c r="Q39" s="46"/>
      <c r="R39" s="46"/>
      <c r="S39" s="46">
        <v>102.9</v>
      </c>
      <c r="T39" s="46">
        <v>94.5</v>
      </c>
      <c r="U39" s="56">
        <v>0</v>
      </c>
      <c r="V39" s="56">
        <v>0</v>
      </c>
      <c r="W39" s="56">
        <v>0</v>
      </c>
      <c r="X39" s="56">
        <v>0</v>
      </c>
      <c r="Y39" s="56">
        <v>0</v>
      </c>
      <c r="Z39" s="38">
        <v>60</v>
      </c>
      <c r="AA39" s="38"/>
      <c r="AB39" s="38"/>
      <c r="AC39" s="39">
        <v>31.536000000000001</v>
      </c>
      <c r="AD39" s="37"/>
      <c r="AE39" s="37"/>
      <c r="AF39" s="37"/>
      <c r="AG39" s="37">
        <v>0.9</v>
      </c>
      <c r="AH39" s="37">
        <v>0.9</v>
      </c>
      <c r="AI39" s="40"/>
      <c r="AL39" s="1" t="str">
        <f t="shared" si="1"/>
        <v>EPPNuc_04_SFR</v>
      </c>
      <c r="AM39" s="11" t="str">
        <f t="shared" si="2"/>
        <v>New Power Plant - Sodium-cooled fast reactor Gen IV</v>
      </c>
      <c r="AN39" s="1" t="s">
        <v>106</v>
      </c>
      <c r="AO39" s="1" t="s">
        <v>2</v>
      </c>
      <c r="AP39" s="47" t="s">
        <v>138</v>
      </c>
      <c r="AR39" s="25"/>
      <c r="BD39" s="38" t="s">
        <v>24</v>
      </c>
    </row>
    <row r="40" spans="1:58">
      <c r="A40" s="35" t="s">
        <v>192</v>
      </c>
      <c r="B40" s="43" t="str">
        <f t="shared" si="0"/>
        <v>New Power Plant - Lead-cooled fast reactor</v>
      </c>
      <c r="C40" s="43" t="str">
        <f>$AU$9</f>
        <v>ELCNUC</v>
      </c>
      <c r="D40" s="35" t="s">
        <v>103</v>
      </c>
      <c r="E40" s="37"/>
      <c r="F40" s="37"/>
      <c r="G40" s="37"/>
      <c r="H40" s="37">
        <v>0.42</v>
      </c>
      <c r="I40" s="37">
        <v>0.42</v>
      </c>
      <c r="J40" s="38">
        <v>2040</v>
      </c>
      <c r="K40" s="38"/>
      <c r="L40" s="38"/>
      <c r="M40" s="38"/>
      <c r="N40" s="38">
        <v>4900</v>
      </c>
      <c r="O40" s="38">
        <v>4500</v>
      </c>
      <c r="P40" s="46"/>
      <c r="Q40" s="46"/>
      <c r="R40" s="46"/>
      <c r="S40" s="46">
        <v>102.9</v>
      </c>
      <c r="T40" s="46">
        <v>94.5</v>
      </c>
      <c r="U40" s="56">
        <v>0</v>
      </c>
      <c r="V40" s="56">
        <v>0</v>
      </c>
      <c r="W40" s="56">
        <v>0</v>
      </c>
      <c r="X40" s="56">
        <v>0</v>
      </c>
      <c r="Y40" s="56">
        <v>0</v>
      </c>
      <c r="Z40" s="38">
        <v>60</v>
      </c>
      <c r="AA40" s="38"/>
      <c r="AB40" s="38"/>
      <c r="AC40" s="39">
        <v>31.536000000000001</v>
      </c>
      <c r="AD40" s="37"/>
      <c r="AE40" s="37"/>
      <c r="AF40" s="37"/>
      <c r="AG40" s="37">
        <v>0.85</v>
      </c>
      <c r="AH40" s="37">
        <v>0.85</v>
      </c>
      <c r="AI40" s="40"/>
      <c r="AL40" s="1" t="str">
        <f t="shared" si="1"/>
        <v>EPPNuc_05_LFR</v>
      </c>
      <c r="AM40" s="11" t="str">
        <f t="shared" si="2"/>
        <v>New Power Plant - Lead-cooled fast reactor</v>
      </c>
      <c r="AN40" s="1" t="s">
        <v>106</v>
      </c>
      <c r="AO40" s="1" t="s">
        <v>2</v>
      </c>
      <c r="AP40" s="47" t="s">
        <v>138</v>
      </c>
      <c r="AR40" s="25"/>
      <c r="BD40" s="38" t="s">
        <v>25</v>
      </c>
    </row>
    <row r="41" spans="1:58">
      <c r="A41" s="35" t="s">
        <v>193</v>
      </c>
      <c r="B41" s="43" t="str">
        <f t="shared" si="0"/>
        <v>New Power Plant - Biomass grate furnace steam turbine</v>
      </c>
      <c r="C41" s="43" t="s">
        <v>129</v>
      </c>
      <c r="D41" s="35" t="s">
        <v>103</v>
      </c>
      <c r="E41" s="37">
        <v>0.34</v>
      </c>
      <c r="F41" s="37">
        <v>0.35</v>
      </c>
      <c r="G41" s="37">
        <v>0.36</v>
      </c>
      <c r="H41" s="37">
        <v>0.38</v>
      </c>
      <c r="I41" s="37">
        <v>0.38</v>
      </c>
      <c r="J41" s="38">
        <v>2013</v>
      </c>
      <c r="K41" s="38">
        <v>2890</v>
      </c>
      <c r="L41" s="38">
        <v>2620</v>
      </c>
      <c r="M41" s="38">
        <v>2370</v>
      </c>
      <c r="N41" s="38">
        <v>2150</v>
      </c>
      <c r="O41" s="38">
        <v>1950</v>
      </c>
      <c r="P41" s="46">
        <v>63.580000000000013</v>
      </c>
      <c r="Q41" s="46">
        <v>57.640000000000008</v>
      </c>
      <c r="R41" s="46">
        <v>52.14</v>
      </c>
      <c r="S41" s="46">
        <v>47.3</v>
      </c>
      <c r="T41" s="46">
        <v>42.9</v>
      </c>
      <c r="U41" s="56">
        <v>0.10115</v>
      </c>
      <c r="V41" s="56">
        <v>9.1700000000000004E-2</v>
      </c>
      <c r="W41" s="56">
        <v>8.2949999999999996E-2</v>
      </c>
      <c r="X41" s="56">
        <v>7.5249999999999997E-2</v>
      </c>
      <c r="Y41" s="56">
        <v>6.8250000000000005E-2</v>
      </c>
      <c r="Z41" s="38">
        <v>25</v>
      </c>
      <c r="AA41" s="38"/>
      <c r="AB41" s="38"/>
      <c r="AC41" s="39">
        <v>31.536000000000001</v>
      </c>
      <c r="AD41" s="37">
        <v>0.9</v>
      </c>
      <c r="AE41" s="37">
        <v>0.9</v>
      </c>
      <c r="AF41" s="37">
        <v>0.9</v>
      </c>
      <c r="AG41" s="37">
        <v>0.9</v>
      </c>
      <c r="AH41" s="37">
        <v>0.9</v>
      </c>
      <c r="AI41" s="40"/>
      <c r="AL41" s="1" t="str">
        <f t="shared" si="1"/>
        <v>EPPBio_01_ST</v>
      </c>
      <c r="AM41" s="11" t="str">
        <f t="shared" si="2"/>
        <v>New Power Plant - Biomass grate furnace steam turbine</v>
      </c>
      <c r="AN41" s="1" t="s">
        <v>106</v>
      </c>
      <c r="AO41" s="1" t="s">
        <v>2</v>
      </c>
      <c r="AP41" s="47" t="s">
        <v>132</v>
      </c>
      <c r="AR41" s="25"/>
      <c r="BD41" s="38" t="s">
        <v>26</v>
      </c>
    </row>
    <row r="42" spans="1:58">
      <c r="A42" s="35" t="s">
        <v>194</v>
      </c>
      <c r="B42" s="43" t="str">
        <f t="shared" si="0"/>
        <v>New Power Plant - Fluidised bed boiler (circulating or bubbling) plus steam turbine</v>
      </c>
      <c r="C42" s="43" t="s">
        <v>129</v>
      </c>
      <c r="D42" s="35" t="s">
        <v>103</v>
      </c>
      <c r="E42" s="37">
        <v>0.35</v>
      </c>
      <c r="F42" s="37">
        <v>0.36</v>
      </c>
      <c r="G42" s="37">
        <v>0.37</v>
      </c>
      <c r="H42" s="37">
        <v>0.38</v>
      </c>
      <c r="I42" s="37">
        <v>0.39</v>
      </c>
      <c r="J42" s="38">
        <v>2013</v>
      </c>
      <c r="K42" s="38">
        <v>2960</v>
      </c>
      <c r="L42" s="38">
        <v>2620</v>
      </c>
      <c r="M42" s="38">
        <v>2330</v>
      </c>
      <c r="N42" s="38">
        <v>2060</v>
      </c>
      <c r="O42" s="38">
        <v>1830</v>
      </c>
      <c r="P42" s="46">
        <v>53.28</v>
      </c>
      <c r="Q42" s="46">
        <v>47.16</v>
      </c>
      <c r="R42" s="46">
        <v>41.94</v>
      </c>
      <c r="S42" s="46">
        <v>37.08</v>
      </c>
      <c r="T42" s="46">
        <v>32.94</v>
      </c>
      <c r="U42" s="56">
        <v>0.11248000000000001</v>
      </c>
      <c r="V42" s="56">
        <v>9.9559999999999996E-2</v>
      </c>
      <c r="W42" s="56">
        <v>8.8540000000000008E-2</v>
      </c>
      <c r="X42" s="56">
        <v>7.8280000000000002E-2</v>
      </c>
      <c r="Y42" s="56">
        <v>6.9540000000000005E-2</v>
      </c>
      <c r="Z42" s="38">
        <v>25</v>
      </c>
      <c r="AA42" s="38"/>
      <c r="AB42" s="38"/>
      <c r="AC42" s="39">
        <v>31.536000000000001</v>
      </c>
      <c r="AD42" s="37">
        <f>AD41</f>
        <v>0.9</v>
      </c>
      <c r="AE42" s="37"/>
      <c r="AF42" s="37"/>
      <c r="AG42" s="37"/>
      <c r="AH42" s="37"/>
      <c r="AI42" s="40"/>
      <c r="AL42" s="1" t="str">
        <f t="shared" si="1"/>
        <v>EPPBio_02_ST</v>
      </c>
      <c r="AM42" s="11" t="str">
        <f t="shared" si="2"/>
        <v>New Power Plant - Fluidised bed boiler (circulating or bubbling) plus steam turbine</v>
      </c>
      <c r="AN42" s="1" t="s">
        <v>106</v>
      </c>
      <c r="AO42" s="1" t="s">
        <v>2</v>
      </c>
      <c r="AP42" s="47" t="s">
        <v>132</v>
      </c>
      <c r="AR42" s="25"/>
      <c r="BD42" s="38" t="s">
        <v>27</v>
      </c>
    </row>
    <row r="43" spans="1:58">
      <c r="A43" s="35" t="s">
        <v>195</v>
      </c>
      <c r="B43" s="43" t="str">
        <f t="shared" si="0"/>
        <v>New Power Plant - Biomass IGCC</v>
      </c>
      <c r="C43" s="43" t="s">
        <v>129</v>
      </c>
      <c r="D43" s="35" t="s">
        <v>103</v>
      </c>
      <c r="E43" s="37">
        <v>0.35</v>
      </c>
      <c r="F43" s="37">
        <v>0.37</v>
      </c>
      <c r="G43" s="37">
        <v>0.43</v>
      </c>
      <c r="H43" s="37">
        <v>0.47</v>
      </c>
      <c r="I43" s="37">
        <v>0.48</v>
      </c>
      <c r="J43" s="38">
        <v>2013</v>
      </c>
      <c r="K43" s="38">
        <v>4810</v>
      </c>
      <c r="L43" s="38">
        <v>3810</v>
      </c>
      <c r="M43" s="38">
        <v>3140</v>
      </c>
      <c r="N43" s="38">
        <v>2840</v>
      </c>
      <c r="O43" s="38">
        <v>2560</v>
      </c>
      <c r="P43" s="46">
        <v>105.82</v>
      </c>
      <c r="Q43" s="46">
        <v>83.82</v>
      </c>
      <c r="R43" s="46">
        <v>69.080000000000013</v>
      </c>
      <c r="S43" s="46">
        <v>62.480000000000011</v>
      </c>
      <c r="T43" s="46">
        <v>56.32</v>
      </c>
      <c r="U43" s="56">
        <v>0.39441999999999999</v>
      </c>
      <c r="V43" s="56">
        <v>0.31241999999999998</v>
      </c>
      <c r="W43" s="56">
        <v>0.25747999999999999</v>
      </c>
      <c r="X43" s="56">
        <v>0.23287999999999998</v>
      </c>
      <c r="Y43" s="56">
        <v>0.20992</v>
      </c>
      <c r="Z43" s="38">
        <v>25</v>
      </c>
      <c r="AA43" s="38"/>
      <c r="AB43" s="38"/>
      <c r="AC43" s="39">
        <v>31.536000000000001</v>
      </c>
      <c r="AD43" s="37">
        <v>0.9</v>
      </c>
      <c r="AE43" s="37">
        <v>0.9</v>
      </c>
      <c r="AF43" s="37">
        <v>0.9</v>
      </c>
      <c r="AG43" s="37">
        <v>0.9</v>
      </c>
      <c r="AH43" s="37">
        <v>0.9</v>
      </c>
      <c r="AI43" s="40"/>
      <c r="AL43" s="1" t="str">
        <f t="shared" si="1"/>
        <v>EPPBio_03_IGCC</v>
      </c>
      <c r="AM43" s="11" t="str">
        <f t="shared" si="2"/>
        <v>New Power Plant - Biomass IGCC</v>
      </c>
      <c r="AN43" s="1" t="s">
        <v>106</v>
      </c>
      <c r="AO43" s="1" t="s">
        <v>2</v>
      </c>
      <c r="AP43" s="47" t="s">
        <v>138</v>
      </c>
      <c r="AR43" s="25"/>
      <c r="BD43" s="38" t="s">
        <v>28</v>
      </c>
    </row>
    <row r="44" spans="1:58">
      <c r="A44" s="35" t="s">
        <v>196</v>
      </c>
      <c r="B44" s="43" t="str">
        <f t="shared" si="0"/>
        <v>New Power Plant - Anaerobic digestion</v>
      </c>
      <c r="C44" s="43" t="s">
        <v>129</v>
      </c>
      <c r="D44" s="35" t="s">
        <v>104</v>
      </c>
      <c r="E44" s="37">
        <v>0.36</v>
      </c>
      <c r="F44" s="37">
        <v>0.38</v>
      </c>
      <c r="G44" s="37">
        <v>0.4</v>
      </c>
      <c r="H44" s="37">
        <v>0.42</v>
      </c>
      <c r="I44" s="37">
        <v>0.45</v>
      </c>
      <c r="J44" s="38">
        <v>2013</v>
      </c>
      <c r="K44" s="38">
        <v>3880</v>
      </c>
      <c r="L44" s="38">
        <v>3180</v>
      </c>
      <c r="M44" s="38">
        <v>2760</v>
      </c>
      <c r="N44" s="38">
        <v>2520</v>
      </c>
      <c r="O44" s="38">
        <v>2300</v>
      </c>
      <c r="P44" s="46">
        <v>159.07999999999998</v>
      </c>
      <c r="Q44" s="46">
        <v>130.38</v>
      </c>
      <c r="R44" s="46">
        <v>113.15999999999998</v>
      </c>
      <c r="S44" s="46">
        <v>103.32</v>
      </c>
      <c r="T44" s="46">
        <v>94.3</v>
      </c>
      <c r="U44" s="56">
        <v>0.12028</v>
      </c>
      <c r="V44" s="56">
        <v>9.8580000000000001E-2</v>
      </c>
      <c r="W44" s="56">
        <v>8.5559999999999997E-2</v>
      </c>
      <c r="X44" s="56">
        <v>7.8120000000000009E-2</v>
      </c>
      <c r="Y44" s="56">
        <v>7.1300000000000002E-2</v>
      </c>
      <c r="Z44" s="38">
        <v>20</v>
      </c>
      <c r="AA44" s="38"/>
      <c r="AB44" s="38"/>
      <c r="AC44" s="39">
        <v>31.536000000000001</v>
      </c>
      <c r="AD44" s="37">
        <v>0.9</v>
      </c>
      <c r="AE44" s="37">
        <v>0.9</v>
      </c>
      <c r="AF44" s="37">
        <v>0.9</v>
      </c>
      <c r="AG44" s="37">
        <v>0.9</v>
      </c>
      <c r="AH44" s="37">
        <v>0.9</v>
      </c>
      <c r="AI44" s="40"/>
      <c r="AL44" s="1" t="str">
        <f t="shared" si="1"/>
        <v>EPPBio_04_AD</v>
      </c>
      <c r="AM44" s="11" t="str">
        <f t="shared" si="2"/>
        <v>New Power Plant - Anaerobic digestion</v>
      </c>
      <c r="AN44" s="1" t="s">
        <v>106</v>
      </c>
      <c r="AO44" s="1" t="s">
        <v>2</v>
      </c>
      <c r="AP44" s="47" t="s">
        <v>132</v>
      </c>
      <c r="AR44" s="25"/>
      <c r="BD44" s="38" t="s">
        <v>29</v>
      </c>
    </row>
    <row r="45" spans="1:58">
      <c r="A45" s="35" t="s">
        <v>197</v>
      </c>
      <c r="B45" s="43" t="str">
        <f t="shared" si="0"/>
        <v>New Power Plant - Municipal solid waste incinerator</v>
      </c>
      <c r="C45" s="43" t="s">
        <v>113</v>
      </c>
      <c r="D45" s="35" t="s">
        <v>103</v>
      </c>
      <c r="E45" s="37">
        <v>0.27</v>
      </c>
      <c r="F45" s="37">
        <v>0.31</v>
      </c>
      <c r="G45" s="37">
        <v>0.34</v>
      </c>
      <c r="H45" s="37">
        <v>0.37</v>
      </c>
      <c r="I45" s="37">
        <v>0.42</v>
      </c>
      <c r="J45" s="38">
        <v>2013</v>
      </c>
      <c r="K45" s="38">
        <v>6080</v>
      </c>
      <c r="L45" s="38">
        <v>5630</v>
      </c>
      <c r="M45" s="38">
        <v>5240</v>
      </c>
      <c r="N45" s="38">
        <v>4870</v>
      </c>
      <c r="O45" s="38">
        <v>4540</v>
      </c>
      <c r="P45" s="46">
        <v>182.4</v>
      </c>
      <c r="Q45" s="46">
        <v>168.9</v>
      </c>
      <c r="R45" s="46">
        <v>157.19999999999999</v>
      </c>
      <c r="S45" s="46">
        <v>146.1</v>
      </c>
      <c r="T45" s="46">
        <v>136.19999999999999</v>
      </c>
      <c r="U45" s="56">
        <v>0.41952</v>
      </c>
      <c r="V45" s="56">
        <v>0.38847000000000004</v>
      </c>
      <c r="W45" s="56">
        <v>0.36155999999999999</v>
      </c>
      <c r="X45" s="56">
        <v>0.33603</v>
      </c>
      <c r="Y45" s="56">
        <v>0.31325999999999998</v>
      </c>
      <c r="Z45" s="38">
        <v>25</v>
      </c>
      <c r="AA45" s="38"/>
      <c r="AB45" s="38"/>
      <c r="AC45" s="39">
        <v>31.536000000000001</v>
      </c>
      <c r="AD45" s="37">
        <v>0.9</v>
      </c>
      <c r="AE45" s="37">
        <v>0.9</v>
      </c>
      <c r="AF45" s="37">
        <v>0.9</v>
      </c>
      <c r="AG45" s="37">
        <v>0.9</v>
      </c>
      <c r="AH45" s="37">
        <v>0.9</v>
      </c>
      <c r="AI45" s="40"/>
      <c r="AL45" s="1" t="str">
        <f t="shared" si="1"/>
        <v>EPPMsw_01</v>
      </c>
      <c r="AM45" s="11" t="str">
        <f t="shared" si="2"/>
        <v>New Power Plant - Municipal solid waste incinerator</v>
      </c>
      <c r="AN45" s="1" t="s">
        <v>106</v>
      </c>
      <c r="AO45" s="1" t="s">
        <v>2</v>
      </c>
      <c r="AP45" s="47" t="s">
        <v>132</v>
      </c>
      <c r="AR45" s="25"/>
      <c r="BD45" s="38" t="s">
        <v>30</v>
      </c>
    </row>
    <row r="46" spans="1:58" s="48" customFormat="1">
      <c r="A46" s="65" t="s">
        <v>198</v>
      </c>
      <c r="B46" s="66" t="str">
        <f t="shared" si="0"/>
        <v xml:space="preserve">New Power Plant - Co-firing of biomass and coal </v>
      </c>
      <c r="C46" s="66" t="s">
        <v>130</v>
      </c>
      <c r="D46" s="65" t="s">
        <v>103</v>
      </c>
      <c r="E46" s="67">
        <v>0.37</v>
      </c>
      <c r="F46" s="67">
        <v>0.39</v>
      </c>
      <c r="G46" s="67">
        <v>0.4</v>
      </c>
      <c r="H46" s="67">
        <v>0.41</v>
      </c>
      <c r="I46" s="67">
        <v>0.43</v>
      </c>
      <c r="J46" s="68">
        <v>2013</v>
      </c>
      <c r="K46" s="68">
        <v>500</v>
      </c>
      <c r="L46" s="68">
        <v>460</v>
      </c>
      <c r="M46" s="68">
        <v>420</v>
      </c>
      <c r="N46" s="68">
        <v>390</v>
      </c>
      <c r="O46" s="68">
        <v>360</v>
      </c>
      <c r="P46" s="69">
        <v>26</v>
      </c>
      <c r="Q46" s="69">
        <v>23.92</v>
      </c>
      <c r="R46" s="69">
        <v>21.84</v>
      </c>
      <c r="S46" s="69">
        <v>20.28</v>
      </c>
      <c r="T46" s="69">
        <v>18.72</v>
      </c>
      <c r="U46" s="64">
        <v>0</v>
      </c>
      <c r="V46" s="64">
        <v>0</v>
      </c>
      <c r="W46" s="64">
        <v>0</v>
      </c>
      <c r="X46" s="64">
        <v>0</v>
      </c>
      <c r="Y46" s="64">
        <v>0</v>
      </c>
      <c r="Z46" s="68">
        <v>25</v>
      </c>
      <c r="AA46" s="68"/>
      <c r="AB46" s="68"/>
      <c r="AC46" s="70">
        <v>31.536000000000001</v>
      </c>
      <c r="AD46" s="67">
        <v>0.9</v>
      </c>
      <c r="AE46" s="67">
        <v>0.9</v>
      </c>
      <c r="AF46" s="67">
        <v>0.9</v>
      </c>
      <c r="AG46" s="67">
        <v>0.9</v>
      </c>
      <c r="AH46" s="67">
        <v>0.9</v>
      </c>
      <c r="AI46" s="71">
        <v>0.15</v>
      </c>
      <c r="AL46" s="48" t="str">
        <f t="shared" si="1"/>
        <v>EPPBioCoa_01_CF</v>
      </c>
      <c r="AM46" s="11" t="str">
        <f t="shared" si="2"/>
        <v xml:space="preserve">New Power Plant - Co-firing of biomass and coal </v>
      </c>
      <c r="AN46" s="48" t="s">
        <v>106</v>
      </c>
      <c r="AO46" s="48" t="s">
        <v>2</v>
      </c>
      <c r="AP46" s="47" t="s">
        <v>138</v>
      </c>
      <c r="BD46" s="38" t="s">
        <v>31</v>
      </c>
    </row>
    <row r="47" spans="1:58" s="50" customFormat="1">
      <c r="A47" s="35" t="s">
        <v>201</v>
      </c>
      <c r="B47" s="43" t="str">
        <f t="shared" ref="B47:B58" si="3">"New Power Plant - "&amp;BF47</f>
        <v xml:space="preserve">New Power Plant - Pulverised coal supercritical CCS post-combustion_Moneypoint Kinsale </v>
      </c>
      <c r="C47" s="43" t="s">
        <v>128</v>
      </c>
      <c r="D47" s="35" t="str">
        <f t="shared" ref="D47:D58" si="4">"ELCC, "&amp;$AY$9</f>
        <v xml:space="preserve">ELCC, </v>
      </c>
      <c r="E47" s="37">
        <f>IF('Power Sector Costs'!E$31="","",'Power Sector Costs'!E$31)</f>
        <v>0.34</v>
      </c>
      <c r="F47" s="37">
        <f>IF('Power Sector Costs'!F$31="","",'Power Sector Costs'!F$31)</f>
        <v>0.35</v>
      </c>
      <c r="G47" s="37">
        <f>IF('Power Sector Costs'!G$31="","",'Power Sector Costs'!G$31)</f>
        <v>0.35</v>
      </c>
      <c r="H47" s="37">
        <f>IF('Power Sector Costs'!H$31="","",'Power Sector Costs'!H$31)</f>
        <v>0.38</v>
      </c>
      <c r="I47" s="37">
        <f>IF('Power Sector Costs'!I$31="","",'Power Sector Costs'!I$31)</f>
        <v>0.38</v>
      </c>
      <c r="J47" s="38">
        <f>IF('Power Sector Costs'!J$31="","",'Power Sector Costs'!J$31)</f>
        <v>2013</v>
      </c>
      <c r="K47" s="57">
        <f>IF('Power Sector Costs'!K$31="","",'Power Sector Costs'!K$31)+SUM($Z47:$AA47)</f>
        <v>3362.3218727488452</v>
      </c>
      <c r="L47" s="57">
        <f>IF('Power Sector Costs'!L$31="","",'Power Sector Costs'!L$31)+SUM($Z47:$AA47)</f>
        <v>3062.3218727488452</v>
      </c>
      <c r="M47" s="57">
        <f>IF('Power Sector Costs'!M$31="","",'Power Sector Costs'!M$31)+SUM($Z47:$AA47)</f>
        <v>2912.3218727488452</v>
      </c>
      <c r="N47" s="57">
        <f>IF('Power Sector Costs'!N$31="","",'Power Sector Costs'!N$31)+SUM($Z47:$AA47)</f>
        <v>2912.3218727488452</v>
      </c>
      <c r="O47" s="57">
        <f>IF('Power Sector Costs'!O$31="","",'Power Sector Costs'!O$31)+SUM($Z47:$AA47)</f>
        <v>2912.3218727488452</v>
      </c>
      <c r="P47" s="57">
        <f>IF('Power Sector Costs'!P$31="","",'Power Sector Costs'!P$31)</f>
        <v>75</v>
      </c>
      <c r="Q47" s="57">
        <f>IF('Power Sector Costs'!Q$31="","",'Power Sector Costs'!Q$31)</f>
        <v>67.5</v>
      </c>
      <c r="R47" s="57">
        <f>IF('Power Sector Costs'!R$31="","",'Power Sector Costs'!R$31)</f>
        <v>63.75</v>
      </c>
      <c r="S47" s="57">
        <f>IF('Power Sector Costs'!S$31="","",'Power Sector Costs'!S$31)</f>
        <v>63.75</v>
      </c>
      <c r="T47" s="57">
        <f>IF('Power Sector Costs'!T$31="","",'Power Sector Costs'!T$31)</f>
        <v>63.75</v>
      </c>
      <c r="U47" s="58">
        <f>IF('Power Sector Costs'!U$31="","",'Power Sector Costs'!U$31)+SUM($AB47:$AC47)</f>
        <v>0.87577647963278493</v>
      </c>
      <c r="V47" s="58">
        <f>IF('Power Sector Costs'!V$31="","",'Power Sector Costs'!V$31)+SUM($AB47:$AC47)</f>
        <v>0.85927647963278486</v>
      </c>
      <c r="W47" s="58">
        <f>IF('Power Sector Costs'!W$31="","",'Power Sector Costs'!W$31)+SUM($AB47:$AC47)</f>
        <v>0.85102647963278488</v>
      </c>
      <c r="X47" s="58">
        <f>IF('Power Sector Costs'!X$31="","",'Power Sector Costs'!X$31)+SUM($AB47:$AC47)</f>
        <v>0.85102647963278488</v>
      </c>
      <c r="Y47" s="58">
        <f>IF('Power Sector Costs'!Y$31="","",'Power Sector Costs'!Y$31)+SUM($AB47:$AC47)</f>
        <v>0.85102647963278488</v>
      </c>
      <c r="Z47" s="61">
        <f>231.039345996009*(131.215852099895/100)</f>
        <v>303.16024653468781</v>
      </c>
      <c r="AA47" s="61">
        <f>45.0872552876596*(131.215852099895/100)</f>
        <v>59.161626214157508</v>
      </c>
      <c r="AB47" s="72">
        <f>0.45069361273084*(131.215852099895/100)</f>
        <v>0.5913814643045725</v>
      </c>
      <c r="AC47" s="72">
        <f>0.0909913043412747*(131.215852099895/100)</f>
        <v>0.11939501532821234</v>
      </c>
      <c r="AD47" s="38">
        <f>IF('Power Sector Costs'!Z$31="","",'Power Sector Costs'!Z$31)</f>
        <v>40</v>
      </c>
      <c r="AE47" s="39">
        <f>IF('Power Sector Costs'!AC$31="","",'Power Sector Costs'!AC$31)</f>
        <v>31.536000000000001</v>
      </c>
      <c r="AF47" s="37">
        <f>IF('Power Sector Costs'!AD$31="","",'Power Sector Costs'!AD$31)</f>
        <v>0.9</v>
      </c>
      <c r="AG47" s="37">
        <f>IF('Power Sector Costs'!AE$31="","",'Power Sector Costs'!AE$31)</f>
        <v>0.9</v>
      </c>
      <c r="AH47" s="37">
        <f>IF('Power Sector Costs'!AF$31="","",'Power Sector Costs'!AF$31)</f>
        <v>0.9</v>
      </c>
      <c r="AI47" s="37">
        <f>IF('Power Sector Costs'!AG$31="","",'Power Sector Costs'!AG$31)</f>
        <v>0.9</v>
      </c>
      <c r="AJ47" s="37">
        <f>IF('Power Sector Costs'!AH$31="","",'Power Sector Costs'!AH$31)</f>
        <v>0.9</v>
      </c>
      <c r="AK47" s="54">
        <v>11.795999999999999</v>
      </c>
      <c r="AL47" s="54">
        <v>87.204000000000008</v>
      </c>
      <c r="AM47" s="24"/>
      <c r="AN47" s="53" t="s">
        <v>105</v>
      </c>
      <c r="AO47" s="52" t="str">
        <f t="shared" ref="AO47:AP58" si="5">A47</f>
        <v>EPPCoa_04_CCS-Moneypoint1</v>
      </c>
      <c r="AP47" s="52" t="str">
        <f t="shared" si="5"/>
        <v xml:space="preserve">New Power Plant - Pulverised coal supercritical CCS post-combustion_Moneypoint Kinsale </v>
      </c>
      <c r="AQ47" s="53" t="s">
        <v>106</v>
      </c>
      <c r="AR47" s="53" t="s">
        <v>2</v>
      </c>
      <c r="AS47" s="47" t="s">
        <v>138</v>
      </c>
      <c r="AT47" s="53"/>
      <c r="AU47" s="53"/>
      <c r="AV47" s="24"/>
      <c r="AW47" s="50" t="s">
        <v>134</v>
      </c>
      <c r="AX47" s="50" t="s">
        <v>135</v>
      </c>
      <c r="AY47" s="50" t="s">
        <v>137</v>
      </c>
      <c r="AZ47" s="50" t="s">
        <v>136</v>
      </c>
      <c r="BF47" s="51" t="s">
        <v>143</v>
      </c>
    </row>
    <row r="48" spans="1:58" s="50" customFormat="1">
      <c r="A48" s="35" t="s">
        <v>204</v>
      </c>
      <c r="B48" s="43" t="str">
        <f t="shared" si="3"/>
        <v xml:space="preserve">New Power Plant - IGCC coal CCS pre-combustion_Moneypoint Kinsale </v>
      </c>
      <c r="C48" s="43" t="s">
        <v>128</v>
      </c>
      <c r="D48" s="35" t="str">
        <f t="shared" si="4"/>
        <v xml:space="preserve">ELCC, </v>
      </c>
      <c r="E48" s="37">
        <f>IF('Power Sector Costs'!E$34="","",'Power Sector Costs'!E$34)</f>
        <v>0.35</v>
      </c>
      <c r="F48" s="37">
        <f>IF('Power Sector Costs'!F$34="","",'Power Sector Costs'!F$34)</f>
        <v>0.37</v>
      </c>
      <c r="G48" s="37">
        <f>IF('Power Sector Costs'!G$34="","",'Power Sector Costs'!G$34)</f>
        <v>0.4</v>
      </c>
      <c r="H48" s="37">
        <f>IF('Power Sector Costs'!H$34="","",'Power Sector Costs'!H$34)</f>
        <v>0.41</v>
      </c>
      <c r="I48" s="37">
        <f>IF('Power Sector Costs'!I$34="","",'Power Sector Costs'!I$34)</f>
        <v>0.44</v>
      </c>
      <c r="J48" s="38">
        <f>IF('Power Sector Costs'!J$34="","",'Power Sector Costs'!J$34)</f>
        <v>2013</v>
      </c>
      <c r="K48" s="57">
        <f>IF('Power Sector Costs'!K$34="","",'Power Sector Costs'!K$34)+SUM($Z48:$AA48)</f>
        <v>3462.3218727488452</v>
      </c>
      <c r="L48" s="57">
        <f>IF('Power Sector Costs'!L$34="","",'Power Sector Costs'!L$34)+SUM($Z48:$AA48)</f>
        <v>3247.3218727488452</v>
      </c>
      <c r="M48" s="57">
        <f>IF('Power Sector Costs'!M$34="","",'Power Sector Costs'!M$34)+SUM($Z48:$AA48)</f>
        <v>3187.3218727488452</v>
      </c>
      <c r="N48" s="57">
        <f>IF('Power Sector Costs'!N$34="","",'Power Sector Costs'!N$34)+SUM($Z48:$AA48)</f>
        <v>3187.3218727488452</v>
      </c>
      <c r="O48" s="57">
        <f>IF('Power Sector Costs'!O$34="","",'Power Sector Costs'!O$34)+SUM($Z48:$AA48)</f>
        <v>3187.3218727488452</v>
      </c>
      <c r="P48" s="57">
        <f>IF('Power Sector Costs'!P$34="","",'Power Sector Costs'!P$34)</f>
        <v>93</v>
      </c>
      <c r="Q48" s="57">
        <f>IF('Power Sector Costs'!Q$34="","",'Power Sector Costs'!Q$34)</f>
        <v>86.55</v>
      </c>
      <c r="R48" s="57">
        <f>IF('Power Sector Costs'!R$34="","",'Power Sector Costs'!R$34)</f>
        <v>84.75</v>
      </c>
      <c r="S48" s="57">
        <f>IF('Power Sector Costs'!S$34="","",'Power Sector Costs'!S$34)</f>
        <v>84.75</v>
      </c>
      <c r="T48" s="57">
        <f>IF('Power Sector Costs'!T$34="","",'Power Sector Costs'!T$34)</f>
        <v>84.75</v>
      </c>
      <c r="U48" s="58">
        <f>IF('Power Sector Costs'!U$34="","",'Power Sector Costs'!U$34)+SUM($AB48:$AC48)</f>
        <v>0.89677647963278484</v>
      </c>
      <c r="V48" s="58">
        <f>IF('Power Sector Costs'!V$34="","",'Power Sector Costs'!V$34)+SUM($AB48:$AC48)</f>
        <v>0.88387647963278493</v>
      </c>
      <c r="W48" s="58">
        <f>IF('Power Sector Costs'!W$34="","",'Power Sector Costs'!W$34)+SUM($AB48:$AC48)</f>
        <v>0.88027647963278488</v>
      </c>
      <c r="X48" s="58">
        <f>IF('Power Sector Costs'!X$34="","",'Power Sector Costs'!X$34)+SUM($AB48:$AC48)</f>
        <v>0.88027647963278488</v>
      </c>
      <c r="Y48" s="58">
        <f>IF('Power Sector Costs'!Y$34="","",'Power Sector Costs'!Y$34)+SUM($AB48:$AC48)</f>
        <v>0.88027647963278488</v>
      </c>
      <c r="Z48" s="61">
        <f>231.039345996009*(131.215852099895/100)</f>
        <v>303.16024653468781</v>
      </c>
      <c r="AA48" s="61">
        <f>45.0872552876596*(131.215852099895/100)</f>
        <v>59.161626214157508</v>
      </c>
      <c r="AB48" s="72">
        <f>0.45069361273084*(131.215852099895/100)</f>
        <v>0.5913814643045725</v>
      </c>
      <c r="AC48" s="72">
        <f>0.0909913043412747*(131.215852099895/100)</f>
        <v>0.11939501532821234</v>
      </c>
      <c r="AD48" s="38">
        <f>IF('Power Sector Costs'!Z$34="","",'Power Sector Costs'!Z$34)</f>
        <v>35</v>
      </c>
      <c r="AE48" s="39">
        <f>IF('Power Sector Costs'!AC$34="","",'Power Sector Costs'!AC$34)</f>
        <v>31.536000000000001</v>
      </c>
      <c r="AF48" s="37">
        <f>IF('Power Sector Costs'!AD$34="","",'Power Sector Costs'!AD$34)</f>
        <v>0.9</v>
      </c>
      <c r="AG48" s="37">
        <f>IF('Power Sector Costs'!AE$34="","",'Power Sector Costs'!AE$34)</f>
        <v>0.9</v>
      </c>
      <c r="AH48" s="37">
        <f>IF('Power Sector Costs'!AF$34="","",'Power Sector Costs'!AF$34)</f>
        <v>0.9</v>
      </c>
      <c r="AI48" s="37">
        <f>IF('Power Sector Costs'!AG$34="","",'Power Sector Costs'!AG$34)</f>
        <v>0.9</v>
      </c>
      <c r="AJ48" s="37">
        <f>IF('Power Sector Costs'!AH$34="","",'Power Sector Costs'!AH$34)</f>
        <v>0.9</v>
      </c>
      <c r="AK48" s="54">
        <v>11.795999999999999</v>
      </c>
      <c r="AL48" s="54">
        <v>87.204000000000008</v>
      </c>
      <c r="AM48" s="24"/>
      <c r="AN48" s="52"/>
      <c r="AO48" s="52" t="str">
        <f t="shared" si="5"/>
        <v>EPPCoa_06_CCS-Moneypoint1</v>
      </c>
      <c r="AP48" s="52" t="str">
        <f t="shared" si="5"/>
        <v xml:space="preserve">New Power Plant - IGCC coal CCS pre-combustion_Moneypoint Kinsale </v>
      </c>
      <c r="AQ48" s="53" t="s">
        <v>106</v>
      </c>
      <c r="AR48" s="53" t="s">
        <v>2</v>
      </c>
      <c r="AS48" s="47" t="s">
        <v>138</v>
      </c>
      <c r="AT48" s="52"/>
      <c r="AU48" s="52"/>
      <c r="AV48" s="24"/>
      <c r="BF48" s="50" t="s">
        <v>213</v>
      </c>
    </row>
    <row r="49" spans="1:58" s="50" customFormat="1">
      <c r="A49" s="35" t="s">
        <v>202</v>
      </c>
      <c r="B49" s="43" t="str">
        <f t="shared" si="3"/>
        <v xml:space="preserve">New Power Plant - Pulverised coal supercritical CCS post-combustion_Moneypoint Spanish Point </v>
      </c>
      <c r="C49" s="43" t="s">
        <v>128</v>
      </c>
      <c r="D49" s="35" t="str">
        <f t="shared" si="4"/>
        <v xml:space="preserve">ELCC, </v>
      </c>
      <c r="E49" s="37">
        <f>IF('Power Sector Costs'!E$31="","",'Power Sector Costs'!E$31)</f>
        <v>0.34</v>
      </c>
      <c r="F49" s="37">
        <f>IF('Power Sector Costs'!F$31="","",'Power Sector Costs'!F$31)</f>
        <v>0.35</v>
      </c>
      <c r="G49" s="37">
        <f>IF('Power Sector Costs'!G$31="","",'Power Sector Costs'!G$31)</f>
        <v>0.35</v>
      </c>
      <c r="H49" s="37">
        <f>IF('Power Sector Costs'!H$31="","",'Power Sector Costs'!H$31)</f>
        <v>0.38</v>
      </c>
      <c r="I49" s="37">
        <f>IF('Power Sector Costs'!I$31="","",'Power Sector Costs'!I$31)</f>
        <v>0.38</v>
      </c>
      <c r="J49" s="38">
        <f>IF('Power Sector Costs'!J$31="","",'Power Sector Costs'!J$31)</f>
        <v>2013</v>
      </c>
      <c r="K49" s="57">
        <f>IF('Power Sector Costs'!K$31="","",'Power Sector Costs'!K$31)+SUM($Z49:$AA49)</f>
        <v>3711.1153371708269</v>
      </c>
      <c r="L49" s="57">
        <f>IF('Power Sector Costs'!L$31="","",'Power Sector Costs'!L$31)+SUM($Z49:$AA49)</f>
        <v>3411.1153371708269</v>
      </c>
      <c r="M49" s="57">
        <f>IF('Power Sector Costs'!M$31="","",'Power Sector Costs'!M$31)+SUM($Z49:$AA49)</f>
        <v>3261.1153371708269</v>
      </c>
      <c r="N49" s="57">
        <f>IF('Power Sector Costs'!N$31="","",'Power Sector Costs'!N$31)+SUM($Z49:$AA49)</f>
        <v>3261.1153371708269</v>
      </c>
      <c r="O49" s="57">
        <f>IF('Power Sector Costs'!O$31="","",'Power Sector Costs'!O$31)+SUM($Z49:$AA49)</f>
        <v>3261.1153371708269</v>
      </c>
      <c r="P49" s="57">
        <f>IF('Power Sector Costs'!P$31="","",'Power Sector Costs'!P$31)</f>
        <v>75</v>
      </c>
      <c r="Q49" s="57">
        <f>IF('Power Sector Costs'!Q$31="","",'Power Sector Costs'!Q$31)</f>
        <v>67.5</v>
      </c>
      <c r="R49" s="57">
        <f>IF('Power Sector Costs'!R$31="","",'Power Sector Costs'!R$31)</f>
        <v>63.75</v>
      </c>
      <c r="S49" s="57">
        <f>IF('Power Sector Costs'!S$31="","",'Power Sector Costs'!S$31)</f>
        <v>63.75</v>
      </c>
      <c r="T49" s="57">
        <f>IF('Power Sector Costs'!T$31="","",'Power Sector Costs'!T$31)</f>
        <v>63.75</v>
      </c>
      <c r="U49" s="58">
        <f>IF('Power Sector Costs'!U$31="","",'Power Sector Costs'!U$31)+SUM($AB49:$AC49)</f>
        <v>0.83067111371124924</v>
      </c>
      <c r="V49" s="58">
        <f>IF('Power Sector Costs'!V$31="","",'Power Sector Costs'!V$31)+SUM($AB49:$AC49)</f>
        <v>0.81417111371124917</v>
      </c>
      <c r="W49" s="58">
        <f>IF('Power Sector Costs'!W$31="","",'Power Sector Costs'!W$31)+SUM($AB49:$AC49)</f>
        <v>0.80592111371124919</v>
      </c>
      <c r="X49" s="58">
        <f>IF('Power Sector Costs'!X$31="","",'Power Sector Costs'!X$31)+SUM($AB49:$AC49)</f>
        <v>0.80592111371124919</v>
      </c>
      <c r="Y49" s="58">
        <f>IF('Power Sector Costs'!Y$31="","",'Power Sector Costs'!Y$31)+SUM($AB49:$AC49)</f>
        <v>0.80592111371124919</v>
      </c>
      <c r="Z49" s="61">
        <f>496.855906144888*(131.215852099895/100)</f>
        <v>651.9537109566694</v>
      </c>
      <c r="AA49" s="61">
        <f>45.0872552876596*(131.215852099895/100)</f>
        <v>59.161626214157508</v>
      </c>
      <c r="AB49" s="72">
        <f>0.416318676166623*(131.215852099895/100)</f>
        <v>0.54627609838303681</v>
      </c>
      <c r="AC49" s="72">
        <f>0.0909913043412747*(131.215852099895/100)</f>
        <v>0.11939501532821234</v>
      </c>
      <c r="AD49" s="38">
        <f>IF('Power Sector Costs'!Z$31="","",'Power Sector Costs'!Z$31)</f>
        <v>40</v>
      </c>
      <c r="AE49" s="39">
        <f>IF('Power Sector Costs'!AC$31="","",'Power Sector Costs'!AC$31)</f>
        <v>31.536000000000001</v>
      </c>
      <c r="AF49" s="37">
        <f>IF('Power Sector Costs'!AD$31="","",'Power Sector Costs'!AD$31)</f>
        <v>0.9</v>
      </c>
      <c r="AG49" s="37">
        <f>IF('Power Sector Costs'!AE$31="","",'Power Sector Costs'!AE$31)</f>
        <v>0.9</v>
      </c>
      <c r="AH49" s="37">
        <f>IF('Power Sector Costs'!AF$31="","",'Power Sector Costs'!AF$31)</f>
        <v>0.9</v>
      </c>
      <c r="AI49" s="37">
        <f>IF('Power Sector Costs'!AG$31="","",'Power Sector Costs'!AG$31)</f>
        <v>0.9</v>
      </c>
      <c r="AJ49" s="37">
        <f>IF('Power Sector Costs'!AH$31="","",'Power Sector Costs'!AH$31)</f>
        <v>0.9</v>
      </c>
      <c r="AK49" s="54">
        <v>11.795999999999999</v>
      </c>
      <c r="AL49" s="54">
        <v>87.204000000000008</v>
      </c>
      <c r="AM49" s="24"/>
      <c r="AN49" s="52"/>
      <c r="AO49" s="52" t="str">
        <f t="shared" si="5"/>
        <v>EPPCoa_04_CCS-Moneypoint2</v>
      </c>
      <c r="AP49" s="52" t="str">
        <f t="shared" si="5"/>
        <v xml:space="preserve">New Power Plant - Pulverised coal supercritical CCS post-combustion_Moneypoint Spanish Point </v>
      </c>
      <c r="AQ49" s="53" t="s">
        <v>106</v>
      </c>
      <c r="AR49" s="53" t="s">
        <v>2</v>
      </c>
      <c r="AS49" s="47" t="s">
        <v>138</v>
      </c>
      <c r="AT49" s="52"/>
      <c r="AU49" s="52"/>
      <c r="AV49" s="24"/>
      <c r="BF49" s="51" t="s">
        <v>144</v>
      </c>
    </row>
    <row r="50" spans="1:58" s="50" customFormat="1">
      <c r="A50" s="35" t="s">
        <v>205</v>
      </c>
      <c r="B50" s="43" t="str">
        <f t="shared" si="3"/>
        <v xml:space="preserve">New Power Plant - IGCC coal CCS pre-combustion_Moneypoint Spanish Point </v>
      </c>
      <c r="C50" s="43" t="s">
        <v>128</v>
      </c>
      <c r="D50" s="35" t="str">
        <f t="shared" si="4"/>
        <v xml:space="preserve">ELCC, </v>
      </c>
      <c r="E50" s="37">
        <f>IF('Power Sector Costs'!E$34="","",'Power Sector Costs'!E$34)</f>
        <v>0.35</v>
      </c>
      <c r="F50" s="37">
        <f>IF('Power Sector Costs'!F$34="","",'Power Sector Costs'!F$34)</f>
        <v>0.37</v>
      </c>
      <c r="G50" s="37">
        <f>IF('Power Sector Costs'!G$34="","",'Power Sector Costs'!G$34)</f>
        <v>0.4</v>
      </c>
      <c r="H50" s="37">
        <f>IF('Power Sector Costs'!H$34="","",'Power Sector Costs'!H$34)</f>
        <v>0.41</v>
      </c>
      <c r="I50" s="37">
        <f>IF('Power Sector Costs'!I$34="","",'Power Sector Costs'!I$34)</f>
        <v>0.44</v>
      </c>
      <c r="J50" s="38">
        <f>IF('Power Sector Costs'!J$34="","",'Power Sector Costs'!J$34)</f>
        <v>2013</v>
      </c>
      <c r="K50" s="57">
        <f>IF('Power Sector Costs'!K$34="","",'Power Sector Costs'!K$34)+SUM($Z50:$AA50)</f>
        <v>3870.2769633849844</v>
      </c>
      <c r="L50" s="57">
        <f>IF('Power Sector Costs'!L$34="","",'Power Sector Costs'!L$34)+SUM($Z50:$AA50)</f>
        <v>3655.2769633849844</v>
      </c>
      <c r="M50" s="57">
        <f>IF('Power Sector Costs'!M$34="","",'Power Sector Costs'!M$34)+SUM($Z50:$AA50)</f>
        <v>3595.2769633849844</v>
      </c>
      <c r="N50" s="57">
        <f>IF('Power Sector Costs'!N$34="","",'Power Sector Costs'!N$34)+SUM($Z50:$AA50)</f>
        <v>3595.2769633849844</v>
      </c>
      <c r="O50" s="57">
        <f>IF('Power Sector Costs'!O$34="","",'Power Sector Costs'!O$34)+SUM($Z50:$AA50)</f>
        <v>3595.2769633849844</v>
      </c>
      <c r="P50" s="57">
        <f>IF('Power Sector Costs'!P$34="","",'Power Sector Costs'!P$34)</f>
        <v>93</v>
      </c>
      <c r="Q50" s="57">
        <f>IF('Power Sector Costs'!Q$34="","",'Power Sector Costs'!Q$34)</f>
        <v>86.55</v>
      </c>
      <c r="R50" s="57">
        <f>IF('Power Sector Costs'!R$34="","",'Power Sector Costs'!R$34)</f>
        <v>84.75</v>
      </c>
      <c r="S50" s="57">
        <f>IF('Power Sector Costs'!S$34="","",'Power Sector Costs'!S$34)</f>
        <v>84.75</v>
      </c>
      <c r="T50" s="57">
        <f>IF('Power Sector Costs'!T$34="","",'Power Sector Costs'!T$34)</f>
        <v>84.75</v>
      </c>
      <c r="U50" s="58">
        <f>IF('Power Sector Costs'!U$34="","",'Power Sector Costs'!U$34)+SUM($AB50:$AC50)</f>
        <v>0.85167111371124915</v>
      </c>
      <c r="V50" s="58">
        <f>IF('Power Sector Costs'!V$34="","",'Power Sector Costs'!V$34)+SUM($AB50:$AC50)</f>
        <v>0.83877111371124924</v>
      </c>
      <c r="W50" s="58">
        <f>IF('Power Sector Costs'!W$34="","",'Power Sector Costs'!W$34)+SUM($AB50:$AC50)</f>
        <v>0.83517111371124919</v>
      </c>
      <c r="X50" s="58">
        <f>IF('Power Sector Costs'!X$34="","",'Power Sector Costs'!X$34)+SUM($AB50:$AC50)</f>
        <v>0.83517111371124919</v>
      </c>
      <c r="Y50" s="58">
        <f>IF('Power Sector Costs'!Y$34="","",'Power Sector Costs'!Y$34)+SUM($AB50:$AC50)</f>
        <v>0.83517111371124919</v>
      </c>
      <c r="Z50" s="61">
        <f>496.855906144888*(131.215852099895/100)</f>
        <v>651.9537109566694</v>
      </c>
      <c r="AA50" s="61">
        <f>90.1745105753192*(131.215852099895/100)</f>
        <v>118.32325242831502</v>
      </c>
      <c r="AB50" s="72">
        <f>0.416318676166623*(131.215852099895/100)</f>
        <v>0.54627609838303681</v>
      </c>
      <c r="AC50" s="72">
        <f>0.0909913043412747*(131.215852099895/100)</f>
        <v>0.11939501532821234</v>
      </c>
      <c r="AD50" s="38">
        <f>IF('Power Sector Costs'!Z$34="","",'Power Sector Costs'!Z$34)</f>
        <v>35</v>
      </c>
      <c r="AE50" s="39">
        <f>IF('Power Sector Costs'!AC$34="","",'Power Sector Costs'!AC$34)</f>
        <v>31.536000000000001</v>
      </c>
      <c r="AF50" s="37">
        <f>IF('Power Sector Costs'!AD$34="","",'Power Sector Costs'!AD$34)</f>
        <v>0.9</v>
      </c>
      <c r="AG50" s="37">
        <f>IF('Power Sector Costs'!AE$34="","",'Power Sector Costs'!AE$34)</f>
        <v>0.9</v>
      </c>
      <c r="AH50" s="37">
        <f>IF('Power Sector Costs'!AF$34="","",'Power Sector Costs'!AF$34)</f>
        <v>0.9</v>
      </c>
      <c r="AI50" s="37">
        <f>IF('Power Sector Costs'!AG$34="","",'Power Sector Costs'!AG$34)</f>
        <v>0.9</v>
      </c>
      <c r="AJ50" s="37">
        <f>IF('Power Sector Costs'!AH$34="","",'Power Sector Costs'!AH$34)</f>
        <v>0.9</v>
      </c>
      <c r="AK50" s="54">
        <v>11.795999999999999</v>
      </c>
      <c r="AL50" s="54">
        <v>87.204000000000008</v>
      </c>
      <c r="AM50" s="24"/>
      <c r="AN50" s="52"/>
      <c r="AO50" s="52" t="str">
        <f t="shared" si="5"/>
        <v>EPPCoa_06_CCS-Moneypoint2</v>
      </c>
      <c r="AP50" s="52" t="str">
        <f t="shared" si="5"/>
        <v xml:space="preserve">New Power Plant - IGCC coal CCS pre-combustion_Moneypoint Spanish Point </v>
      </c>
      <c r="AQ50" s="53" t="s">
        <v>106</v>
      </c>
      <c r="AR50" s="53" t="s">
        <v>2</v>
      </c>
      <c r="AS50" s="47" t="s">
        <v>138</v>
      </c>
      <c r="AT50" s="52"/>
      <c r="AU50" s="52"/>
      <c r="AV50" s="24"/>
      <c r="BF50" s="50" t="s">
        <v>212</v>
      </c>
    </row>
    <row r="51" spans="1:58" s="50" customFormat="1">
      <c r="A51" s="35" t="s">
        <v>206</v>
      </c>
      <c r="B51" s="43" t="str">
        <f t="shared" si="3"/>
        <v>New Power Plant - CCGT advanced CCS post combustion_Cork Kinsale</v>
      </c>
      <c r="C51" s="43" t="s">
        <v>127</v>
      </c>
      <c r="D51" s="35" t="str">
        <f t="shared" si="4"/>
        <v xml:space="preserve">ELCC, </v>
      </c>
      <c r="E51" s="37">
        <f>IF('Power Sector Costs'!E$30="","",'Power Sector Costs'!E$30)</f>
        <v>0.5</v>
      </c>
      <c r="F51" s="37">
        <f>IF('Power Sector Costs'!F$30="","",'Power Sector Costs'!F$30)</f>
        <v>0.52</v>
      </c>
      <c r="G51" s="37">
        <f>IF('Power Sector Costs'!G$30="","",'Power Sector Costs'!G$30)</f>
        <v>0.55000000000000004</v>
      </c>
      <c r="H51" s="37">
        <f>IF('Power Sector Costs'!H$30="","",'Power Sector Costs'!H$30)</f>
        <v>0.55000000000000004</v>
      </c>
      <c r="I51" s="37">
        <f>IF('Power Sector Costs'!I$30="","",'Power Sector Costs'!I$30)</f>
        <v>0.55000000000000004</v>
      </c>
      <c r="J51" s="38">
        <f>IF('Power Sector Costs'!J$30="","",'Power Sector Costs'!J$30)</f>
        <v>2013</v>
      </c>
      <c r="K51" s="57">
        <f>IF('Power Sector Costs'!K$30="","",'Power Sector Costs'!K$30)+SUM($Z51:$AA51)</f>
        <v>1601.5258714841596</v>
      </c>
      <c r="L51" s="57">
        <f>IF('Power Sector Costs'!L$30="","",'Power Sector Costs'!L$30)+SUM($Z51:$AA51)</f>
        <v>1601.5258714841596</v>
      </c>
      <c r="M51" s="57">
        <f>IF('Power Sector Costs'!M$30="","",'Power Sector Costs'!M$30)+SUM($Z51:$AA51)</f>
        <v>1601.5258714841596</v>
      </c>
      <c r="N51" s="57">
        <f>IF('Power Sector Costs'!N$30="","",'Power Sector Costs'!N$30)+SUM($Z51:$AA51)</f>
        <v>1601.5258714841596</v>
      </c>
      <c r="O51" s="57">
        <f>IF('Power Sector Costs'!O$30="","",'Power Sector Costs'!O$30)+SUM($Z51:$AA51)</f>
        <v>1601.5258714841596</v>
      </c>
      <c r="P51" s="57">
        <f>IF('Power Sector Costs'!P$30="","",'Power Sector Costs'!P$30)</f>
        <v>37.5</v>
      </c>
      <c r="Q51" s="57">
        <f>IF('Power Sector Costs'!Q$30="","",'Power Sector Costs'!Q$30)</f>
        <v>37.5</v>
      </c>
      <c r="R51" s="57">
        <f>IF('Power Sector Costs'!R$30="","",'Power Sector Costs'!R$30)</f>
        <v>37.5</v>
      </c>
      <c r="S51" s="57">
        <f>IF('Power Sector Costs'!S$30="","",'Power Sector Costs'!S$30)</f>
        <v>37.5</v>
      </c>
      <c r="T51" s="57">
        <f>IF('Power Sector Costs'!T$30="","",'Power Sector Costs'!T$30)</f>
        <v>37.5</v>
      </c>
      <c r="U51" s="58">
        <f>IF('Power Sector Costs'!U$30="","",'Power Sector Costs'!U$30)+SUM($AB51:$AC51)</f>
        <v>0.24714745993078663</v>
      </c>
      <c r="V51" s="58">
        <f>IF('Power Sector Costs'!V$30="","",'Power Sector Costs'!V$30)+SUM($AB51:$AC51)</f>
        <v>0.24714745993078663</v>
      </c>
      <c r="W51" s="58">
        <f>IF('Power Sector Costs'!W$30="","",'Power Sector Costs'!W$30)+SUM($AB51:$AC51)</f>
        <v>0.24714745993078663</v>
      </c>
      <c r="X51" s="58">
        <f>IF('Power Sector Costs'!X$30="","",'Power Sector Costs'!X$30)+SUM($AB51:$AC51)</f>
        <v>0.24714745993078663</v>
      </c>
      <c r="Y51" s="58">
        <f>IF('Power Sector Costs'!Y$30="","",'Power Sector Costs'!Y$30)+SUM($AB51:$AC51)</f>
        <v>0.24714745993078663</v>
      </c>
      <c r="Z51" s="61">
        <f>51.846136548894*(131.215852099895/100)</f>
        <v>68.030349853506351</v>
      </c>
      <c r="AA51" s="61">
        <f>25.5270389168779*(131.215852099895/100)</f>
        <v>33.495521630653137</v>
      </c>
      <c r="AB51" s="72">
        <f>0.0932556484566934*(131.215852099895/100)</f>
        <v>0.12236619375373282</v>
      </c>
      <c r="AC51" s="72">
        <f>0.0493699999964453*(131.215852099895/100)</f>
        <v>6.478126617705382E-2</v>
      </c>
      <c r="AD51" s="38">
        <f>IF('Power Sector Costs'!Z$30="","",'Power Sector Costs'!Z$30)</f>
        <v>30</v>
      </c>
      <c r="AE51" s="39">
        <f>IF('Power Sector Costs'!AC$30="","",'Power Sector Costs'!AC$30)</f>
        <v>31.536000000000001</v>
      </c>
      <c r="AF51" s="37">
        <f>IF('Power Sector Costs'!AD$30="","",'Power Sector Costs'!AD$30)</f>
        <v>0.9</v>
      </c>
      <c r="AG51" s="37">
        <f>IF('Power Sector Costs'!AE$30="","",'Power Sector Costs'!AE$30)</f>
        <v>0.9</v>
      </c>
      <c r="AH51" s="37">
        <f>IF('Power Sector Costs'!AF$30="","",'Power Sector Costs'!AF$30)</f>
        <v>0.9</v>
      </c>
      <c r="AI51" s="37">
        <f>IF('Power Sector Costs'!AG$30="","",'Power Sector Costs'!AG$30)</f>
        <v>0.9</v>
      </c>
      <c r="AJ51" s="37">
        <f>IF('Power Sector Costs'!AH$30="","",'Power Sector Costs'!AH$30)</f>
        <v>0.9</v>
      </c>
      <c r="AK51" s="54">
        <v>6.7320000000000002</v>
      </c>
      <c r="AL51" s="54">
        <v>49.368000000000002</v>
      </c>
      <c r="AM51" s="24"/>
      <c r="AN51" s="52"/>
      <c r="AO51" s="53" t="str">
        <f t="shared" si="5"/>
        <v>EPPGas_04_CCS-Cork1</v>
      </c>
      <c r="AP51" s="53" t="str">
        <f t="shared" si="5"/>
        <v>New Power Plant - CCGT advanced CCS post combustion_Cork Kinsale</v>
      </c>
      <c r="AQ51" s="53" t="s">
        <v>106</v>
      </c>
      <c r="AR51" s="53" t="s">
        <v>2</v>
      </c>
      <c r="AS51" s="47" t="s">
        <v>132</v>
      </c>
      <c r="AT51" s="52"/>
      <c r="AU51" s="52"/>
      <c r="AV51" s="24"/>
      <c r="BF51" s="50" t="s">
        <v>145</v>
      </c>
    </row>
    <row r="52" spans="1:58" s="50" customFormat="1">
      <c r="A52" s="35" t="s">
        <v>207</v>
      </c>
      <c r="B52" s="43" t="str">
        <f t="shared" si="3"/>
        <v>New Power Plant - CCGT advanced CCS post combustion_Cork Spanish Point</v>
      </c>
      <c r="C52" s="43" t="s">
        <v>127</v>
      </c>
      <c r="D52" s="35" t="str">
        <f t="shared" si="4"/>
        <v xml:space="preserve">ELCC, </v>
      </c>
      <c r="E52" s="37">
        <f>IF('Power Sector Costs'!E$30="","",'Power Sector Costs'!E$30)</f>
        <v>0.5</v>
      </c>
      <c r="F52" s="37">
        <f>IF('Power Sector Costs'!F$30="","",'Power Sector Costs'!F$30)</f>
        <v>0.52</v>
      </c>
      <c r="G52" s="37">
        <f>IF('Power Sector Costs'!G$30="","",'Power Sector Costs'!G$30)</f>
        <v>0.55000000000000004</v>
      </c>
      <c r="H52" s="37">
        <f>IF('Power Sector Costs'!H$30="","",'Power Sector Costs'!H$30)</f>
        <v>0.55000000000000004</v>
      </c>
      <c r="I52" s="37">
        <f>IF('Power Sector Costs'!I$30="","",'Power Sector Costs'!I$30)</f>
        <v>0.55000000000000004</v>
      </c>
      <c r="J52" s="38">
        <f>IF('Power Sector Costs'!J$30="","",'Power Sector Costs'!J$30)</f>
        <v>2013</v>
      </c>
      <c r="K52" s="57">
        <f>IF('Power Sector Costs'!K$30="","",'Power Sector Costs'!K$30)+SUM($Z52:$AA52)</f>
        <v>2609.5521807077503</v>
      </c>
      <c r="L52" s="57">
        <f>IF('Power Sector Costs'!L$30="","",'Power Sector Costs'!L$30)+SUM($Z52:$AA52)</f>
        <v>2609.5521807077503</v>
      </c>
      <c r="M52" s="57">
        <f>IF('Power Sector Costs'!M$30="","",'Power Sector Costs'!M$30)+SUM($Z52:$AA52)</f>
        <v>2609.5521807077503</v>
      </c>
      <c r="N52" s="57">
        <f>IF('Power Sector Costs'!N$30="","",'Power Sector Costs'!N$30)+SUM($Z52:$AA52)</f>
        <v>2609.5521807077503</v>
      </c>
      <c r="O52" s="57">
        <f>IF('Power Sector Costs'!O$30="","",'Power Sector Costs'!O$30)+SUM($Z52:$AA52)</f>
        <v>2609.5521807077503</v>
      </c>
      <c r="P52" s="57">
        <f>IF('Power Sector Costs'!P$30="","",'Power Sector Costs'!P$30)</f>
        <v>37.5</v>
      </c>
      <c r="Q52" s="57">
        <f>IF('Power Sector Costs'!Q$30="","",'Power Sector Costs'!Q$30)</f>
        <v>37.5</v>
      </c>
      <c r="R52" s="57">
        <f>IF('Power Sector Costs'!R$30="","",'Power Sector Costs'!R$30)</f>
        <v>37.5</v>
      </c>
      <c r="S52" s="57">
        <f>IF('Power Sector Costs'!S$30="","",'Power Sector Costs'!S$30)</f>
        <v>37.5</v>
      </c>
      <c r="T52" s="57">
        <f>IF('Power Sector Costs'!T$30="","",'Power Sector Costs'!T$30)</f>
        <v>37.5</v>
      </c>
      <c r="U52" s="58">
        <f>IF('Power Sector Costs'!U$30="","",'Power Sector Costs'!U$30)+SUM($AB52:$AC52)</f>
        <v>0.76539312097108803</v>
      </c>
      <c r="V52" s="58">
        <f>IF('Power Sector Costs'!V$30="","",'Power Sector Costs'!V$30)+SUM($AB52:$AC52)</f>
        <v>0.76539312097108803</v>
      </c>
      <c r="W52" s="58">
        <f>IF('Power Sector Costs'!W$30="","",'Power Sector Costs'!W$30)+SUM($AB52:$AC52)</f>
        <v>0.76539312097108803</v>
      </c>
      <c r="X52" s="58">
        <f>IF('Power Sector Costs'!X$30="","",'Power Sector Costs'!X$30)+SUM($AB52:$AC52)</f>
        <v>0.76539312097108803</v>
      </c>
      <c r="Y52" s="58">
        <f>IF('Power Sector Costs'!Y$30="","",'Power Sector Costs'!Y$30)+SUM($AB52:$AC52)</f>
        <v>0.76539312097108803</v>
      </c>
      <c r="Z52" s="61">
        <f>794.539013969699*(131.215852099895/100)</f>
        <v>1042.5611374464443</v>
      </c>
      <c r="AA52" s="61">
        <f>51.0540778337558*(131.215852099895/100)</f>
        <v>66.991043261306274</v>
      </c>
      <c r="AB52" s="72">
        <f>0.446590938720387*(131.215852099895/100)</f>
        <v>0.58599810564287569</v>
      </c>
      <c r="AC52" s="72">
        <f>0.0909913043412747*(131.215852099895/100)</f>
        <v>0.11939501532821234</v>
      </c>
      <c r="AD52" s="38">
        <f>IF('Power Sector Costs'!Z$30="","",'Power Sector Costs'!Z$30)</f>
        <v>30</v>
      </c>
      <c r="AE52" s="39">
        <f>IF('Power Sector Costs'!AC$30="","",'Power Sector Costs'!AC$30)</f>
        <v>31.536000000000001</v>
      </c>
      <c r="AF52" s="37">
        <f>IF('Power Sector Costs'!AD$30="","",'Power Sector Costs'!AD$30)</f>
        <v>0.9</v>
      </c>
      <c r="AG52" s="37">
        <f>IF('Power Sector Costs'!AE$30="","",'Power Sector Costs'!AE$30)</f>
        <v>0.9</v>
      </c>
      <c r="AH52" s="37">
        <f>IF('Power Sector Costs'!AF$30="","",'Power Sector Costs'!AF$30)</f>
        <v>0.9</v>
      </c>
      <c r="AI52" s="37">
        <f>IF('Power Sector Costs'!AG$30="","",'Power Sector Costs'!AG$30)</f>
        <v>0.9</v>
      </c>
      <c r="AJ52" s="37">
        <f>IF('Power Sector Costs'!AH$30="","",'Power Sector Costs'!AH$30)</f>
        <v>0.9</v>
      </c>
      <c r="AK52" s="54">
        <v>6.7320000000000002</v>
      </c>
      <c r="AL52" s="54">
        <v>49.368000000000002</v>
      </c>
      <c r="AM52" s="24"/>
      <c r="AN52" s="52"/>
      <c r="AO52" s="53" t="str">
        <f t="shared" si="5"/>
        <v>EPPGas_04_CCS-Cork2</v>
      </c>
      <c r="AP52" s="53" t="str">
        <f t="shared" si="5"/>
        <v>New Power Plant - CCGT advanced CCS post combustion_Cork Spanish Point</v>
      </c>
      <c r="AQ52" s="53" t="s">
        <v>106</v>
      </c>
      <c r="AR52" s="53" t="s">
        <v>2</v>
      </c>
      <c r="AS52" s="47" t="s">
        <v>132</v>
      </c>
      <c r="AT52" s="52"/>
      <c r="AU52" s="52"/>
      <c r="AV52" s="24"/>
      <c r="BF52" s="50" t="s">
        <v>146</v>
      </c>
    </row>
    <row r="53" spans="1:58" s="50" customFormat="1">
      <c r="A53" s="35" t="s">
        <v>208</v>
      </c>
      <c r="B53" s="43" t="str">
        <f t="shared" si="3"/>
        <v>New Power Plant - IGCC peat CCS pre combustion_Offaly Kinsale</v>
      </c>
      <c r="C53" s="43" t="s">
        <v>133</v>
      </c>
      <c r="D53" s="35" t="str">
        <f t="shared" si="4"/>
        <v xml:space="preserve">ELCC, </v>
      </c>
      <c r="E53" s="37">
        <f>IF('Power Sector Costs'!E$34="","",'Power Sector Costs'!E$34)</f>
        <v>0.35</v>
      </c>
      <c r="F53" s="37">
        <f>IF('Power Sector Costs'!F$34="","",'Power Sector Costs'!F$34)</f>
        <v>0.37</v>
      </c>
      <c r="G53" s="37">
        <f>IF('Power Sector Costs'!G$34="","",'Power Sector Costs'!G$34)</f>
        <v>0.4</v>
      </c>
      <c r="H53" s="37">
        <f>IF('Power Sector Costs'!H$34="","",'Power Sector Costs'!H$34)</f>
        <v>0.41</v>
      </c>
      <c r="I53" s="37">
        <f>IF('Power Sector Costs'!I$34="","",'Power Sector Costs'!I$34)</f>
        <v>0.44</v>
      </c>
      <c r="J53" s="38">
        <f>IF('Power Sector Costs'!J$34="","",'Power Sector Costs'!J$34)</f>
        <v>2013</v>
      </c>
      <c r="K53" s="57">
        <f>IF('Power Sector Costs'!K$35="","",'Power Sector Costs'!K$35)+SUM($Z53:$AA53)</f>
        <v>5013.8169826521971</v>
      </c>
      <c r="L53" s="57">
        <f>IF('Power Sector Costs'!L$35="","",'Power Sector Costs'!L$35)+SUM($Z53:$AA53)</f>
        <v>4883.8169826521971</v>
      </c>
      <c r="M53" s="57">
        <f>IF('Power Sector Costs'!M$35="","",'Power Sector Costs'!M$35)+SUM($Z53:$AA53)</f>
        <v>4883.8169826521971</v>
      </c>
      <c r="N53" s="57">
        <f>IF('Power Sector Costs'!N$35="","",'Power Sector Costs'!N$35)+SUM($Z53:$AA53)</f>
        <v>4883.8169826521971</v>
      </c>
      <c r="O53" s="57">
        <f>IF('Power Sector Costs'!O$35="","",'Power Sector Costs'!O$35)+SUM($Z53:$AA53)</f>
        <v>4883.8169826521971</v>
      </c>
      <c r="P53" s="57">
        <f>IF('Power Sector Costs'!P$34="","",'Power Sector Costs'!P$34)</f>
        <v>93</v>
      </c>
      <c r="Q53" s="57">
        <f>IF('Power Sector Costs'!Q$34="","",'Power Sector Costs'!Q$34)</f>
        <v>86.55</v>
      </c>
      <c r="R53" s="57">
        <f>IF('Power Sector Costs'!R$34="","",'Power Sector Costs'!R$34)</f>
        <v>84.75</v>
      </c>
      <c r="S53" s="57">
        <f>IF('Power Sector Costs'!S$34="","",'Power Sector Costs'!S$34)</f>
        <v>84.75</v>
      </c>
      <c r="T53" s="57">
        <f>IF('Power Sector Costs'!T$34="","",'Power Sector Costs'!T$34)</f>
        <v>84.75</v>
      </c>
      <c r="U53" s="58">
        <f>IF('Power Sector Costs'!U$35="","",'Power Sector Costs'!U$35)+SUM($AB53:$AC53)</f>
        <v>1.2127330896025041</v>
      </c>
      <c r="V53" s="58">
        <f>IF('Power Sector Costs'!V$35="","",'Power Sector Costs'!V$35)+SUM($AB53:$AC53)</f>
        <v>1.2023330896025044</v>
      </c>
      <c r="W53" s="58">
        <f>IF('Power Sector Costs'!W$35="","",'Power Sector Costs'!W$35)+SUM($AB53:$AC53)</f>
        <v>1.2023330896025044</v>
      </c>
      <c r="X53" s="58">
        <f>IF('Power Sector Costs'!X$35="","",'Power Sector Costs'!X$35)+SUM($AB53:$AC53)</f>
        <v>1.2023330896025044</v>
      </c>
      <c r="Y53" s="58">
        <f>IF('Power Sector Costs'!Y$35="","",'Power Sector Costs'!Y$35)+SUM($AB53:$AC53)</f>
        <v>1.2023330896025044</v>
      </c>
      <c r="Z53" s="61">
        <f>301.406974763073*(131.215852099895/100)</f>
        <v>395.49373022388164</v>
      </c>
      <c r="AA53" s="61">
        <f>90.1745105753192*(131.215852099895/100)</f>
        <v>118.32325242831502</v>
      </c>
      <c r="AB53" s="72">
        <f>0.558879176973221*(131.215852099895/100)</f>
        <v>0.73333807427429198</v>
      </c>
      <c r="AC53" s="72">
        <f>0.0909913043412747*(131.215852099895/100)</f>
        <v>0.11939501532821234</v>
      </c>
      <c r="AD53" s="38">
        <f>IF('Power Sector Costs'!Z$34="","",'Power Sector Costs'!Z$34)</f>
        <v>35</v>
      </c>
      <c r="AE53" s="39">
        <f>IF('Power Sector Costs'!AC$34="","",'Power Sector Costs'!AC$34)</f>
        <v>31.536000000000001</v>
      </c>
      <c r="AF53" s="37">
        <f>IF('Power Sector Costs'!AD$34="","",'Power Sector Costs'!AD$34)</f>
        <v>0.9</v>
      </c>
      <c r="AG53" s="37">
        <f>IF('Power Sector Costs'!AE$34="","",'Power Sector Costs'!AE$34)</f>
        <v>0.9</v>
      </c>
      <c r="AH53" s="37">
        <f>IF('Power Sector Costs'!AF$34="","",'Power Sector Costs'!AF$34)</f>
        <v>0.9</v>
      </c>
      <c r="AI53" s="37">
        <f>IF('Power Sector Costs'!AG$34="","",'Power Sector Costs'!AG$34)</f>
        <v>0.9</v>
      </c>
      <c r="AJ53" s="37">
        <f>IF('Power Sector Costs'!AH$34="","",'Power Sector Costs'!AH$34)</f>
        <v>0.9</v>
      </c>
      <c r="AK53" s="54">
        <v>12.144</v>
      </c>
      <c r="AL53" s="54">
        <v>95.855999999999995</v>
      </c>
      <c r="AM53" s="24"/>
      <c r="AN53" s="52"/>
      <c r="AO53" s="52" t="str">
        <f t="shared" si="5"/>
        <v>EPPPea_05_CCS-Offaly1</v>
      </c>
      <c r="AP53" s="52" t="str">
        <f t="shared" si="5"/>
        <v>New Power Plant - IGCC peat CCS pre combustion_Offaly Kinsale</v>
      </c>
      <c r="AQ53" s="53" t="s">
        <v>106</v>
      </c>
      <c r="AR53" s="53" t="s">
        <v>2</v>
      </c>
      <c r="AS53" s="47" t="s">
        <v>132</v>
      </c>
      <c r="AT53" s="52"/>
      <c r="AU53" s="52"/>
      <c r="AV53" s="24"/>
      <c r="BF53" s="50" t="s">
        <v>149</v>
      </c>
    </row>
    <row r="54" spans="1:58" s="50" customFormat="1">
      <c r="A54" s="35" t="s">
        <v>209</v>
      </c>
      <c r="B54" s="43" t="str">
        <f t="shared" si="3"/>
        <v>New Power Plant - IGCC peat CCS pre combustion_Offaly East Irish Sea</v>
      </c>
      <c r="C54" s="43" t="s">
        <v>133</v>
      </c>
      <c r="D54" s="35" t="str">
        <f t="shared" si="4"/>
        <v xml:space="preserve">ELCC, </v>
      </c>
      <c r="E54" s="37">
        <f>IF('Power Sector Costs'!E$34="","",'Power Sector Costs'!E$34)</f>
        <v>0.35</v>
      </c>
      <c r="F54" s="37">
        <f>IF('Power Sector Costs'!F$34="","",'Power Sector Costs'!F$34)</f>
        <v>0.37</v>
      </c>
      <c r="G54" s="37">
        <f>IF('Power Sector Costs'!G$34="","",'Power Sector Costs'!G$34)</f>
        <v>0.4</v>
      </c>
      <c r="H54" s="37">
        <f>IF('Power Sector Costs'!H$34="","",'Power Sector Costs'!H$34)</f>
        <v>0.41</v>
      </c>
      <c r="I54" s="37">
        <f>IF('Power Sector Costs'!I$34="","",'Power Sector Costs'!I$34)</f>
        <v>0.44</v>
      </c>
      <c r="J54" s="38">
        <f>IF('Power Sector Costs'!J$34="","",'Power Sector Costs'!J$34)</f>
        <v>2013</v>
      </c>
      <c r="K54" s="57">
        <f>IF('Power Sector Costs'!K$35="","",'Power Sector Costs'!K$35)+SUM($Z54:$AA54)</f>
        <v>5165.7907106963139</v>
      </c>
      <c r="L54" s="57">
        <f>IF('Power Sector Costs'!L$35="","",'Power Sector Costs'!L$35)+SUM($Z54:$AA54)</f>
        <v>5035.7907106963139</v>
      </c>
      <c r="M54" s="57">
        <f>IF('Power Sector Costs'!M$35="","",'Power Sector Costs'!M$35)+SUM($Z54:$AA54)</f>
        <v>5035.7907106963139</v>
      </c>
      <c r="N54" s="57">
        <f>IF('Power Sector Costs'!N$35="","",'Power Sector Costs'!N$35)+SUM($Z54:$AA54)</f>
        <v>5035.7907106963139</v>
      </c>
      <c r="O54" s="57">
        <f>IF('Power Sector Costs'!O$35="","",'Power Sector Costs'!O$35)+SUM($Z54:$AA54)</f>
        <v>5035.7907106963139</v>
      </c>
      <c r="P54" s="57">
        <f>IF('Power Sector Costs'!P$34="","",'Power Sector Costs'!P$34)</f>
        <v>93</v>
      </c>
      <c r="Q54" s="57">
        <f>IF('Power Sector Costs'!Q$34="","",'Power Sector Costs'!Q$34)</f>
        <v>86.55</v>
      </c>
      <c r="R54" s="57">
        <f>IF('Power Sector Costs'!R$34="","",'Power Sector Costs'!R$34)</f>
        <v>84.75</v>
      </c>
      <c r="S54" s="57">
        <f>IF('Power Sector Costs'!S$34="","",'Power Sector Costs'!S$34)</f>
        <v>84.75</v>
      </c>
      <c r="T54" s="57">
        <f>IF('Power Sector Costs'!T$34="","",'Power Sector Costs'!T$34)</f>
        <v>84.75</v>
      </c>
      <c r="U54" s="58">
        <f>IF('Power Sector Costs'!U$35="","",'Power Sector Costs'!U$35)+SUM($AB54:$AC54)</f>
        <v>1.1168841870192425</v>
      </c>
      <c r="V54" s="58">
        <f>IF('Power Sector Costs'!V$35="","",'Power Sector Costs'!V$35)+SUM($AB54:$AC54)</f>
        <v>1.1064841870192423</v>
      </c>
      <c r="W54" s="58">
        <f>IF('Power Sector Costs'!W$35="","",'Power Sector Costs'!W$35)+SUM($AB54:$AC54)</f>
        <v>1.1064841870192423</v>
      </c>
      <c r="X54" s="58">
        <f>IF('Power Sector Costs'!X$35="","",'Power Sector Costs'!X$35)+SUM($AB54:$AC54)</f>
        <v>1.1064841870192423</v>
      </c>
      <c r="Y54" s="58">
        <f>IF('Power Sector Costs'!Y$35="","",'Power Sector Costs'!Y$35)+SUM($AB54:$AC54)</f>
        <v>1.1064841870192423</v>
      </c>
      <c r="Z54" s="61">
        <f>417.22661515867*(131.215852099895/100)</f>
        <v>547.4674582679985</v>
      </c>
      <c r="AA54" s="61">
        <f>90.1745105753192*(131.215852099895/100)</f>
        <v>118.32325242831502</v>
      </c>
      <c r="AB54" s="72">
        <f>0.485832436774261*(131.215852099895/100)</f>
        <v>0.63748917169103014</v>
      </c>
      <c r="AC54" s="72">
        <f>0.0909913043412747*(131.215852099895/100)</f>
        <v>0.11939501532821234</v>
      </c>
      <c r="AD54" s="38">
        <f>IF('Power Sector Costs'!Z$34="","",'Power Sector Costs'!Z$34)</f>
        <v>35</v>
      </c>
      <c r="AE54" s="39">
        <f>IF('Power Sector Costs'!AC$34="","",'Power Sector Costs'!AC$34)</f>
        <v>31.536000000000001</v>
      </c>
      <c r="AF54" s="37">
        <f>IF('Power Sector Costs'!AD$34="","",'Power Sector Costs'!AD$34)</f>
        <v>0.9</v>
      </c>
      <c r="AG54" s="37">
        <f>IF('Power Sector Costs'!AE$34="","",'Power Sector Costs'!AE$34)</f>
        <v>0.9</v>
      </c>
      <c r="AH54" s="37">
        <f>IF('Power Sector Costs'!AF$34="","",'Power Sector Costs'!AF$34)</f>
        <v>0.9</v>
      </c>
      <c r="AI54" s="37">
        <f>IF('Power Sector Costs'!AG$34="","",'Power Sector Costs'!AG$34)</f>
        <v>0.9</v>
      </c>
      <c r="AJ54" s="37">
        <f>IF('Power Sector Costs'!AH$34="","",'Power Sector Costs'!AH$34)</f>
        <v>0.9</v>
      </c>
      <c r="AK54" s="54">
        <v>12.144</v>
      </c>
      <c r="AL54" s="54">
        <v>95.855999999999995</v>
      </c>
      <c r="AM54" s="24"/>
      <c r="AN54" s="52"/>
      <c r="AO54" s="52" t="str">
        <f t="shared" si="5"/>
        <v>EPPPea_05_CCS-Offaly2</v>
      </c>
      <c r="AP54" s="52" t="str">
        <f t="shared" si="5"/>
        <v>New Power Plant - IGCC peat CCS pre combustion_Offaly East Irish Sea</v>
      </c>
      <c r="AQ54" s="53" t="s">
        <v>106</v>
      </c>
      <c r="AR54" s="53" t="s">
        <v>2</v>
      </c>
      <c r="AS54" s="47" t="s">
        <v>132</v>
      </c>
      <c r="AT54" s="52"/>
      <c r="AU54" s="52"/>
      <c r="AV54" s="24"/>
      <c r="BF54" s="50" t="s">
        <v>150</v>
      </c>
    </row>
    <row r="55" spans="1:58" s="50" customFormat="1">
      <c r="A55" s="35" t="s">
        <v>210</v>
      </c>
      <c r="B55" s="43" t="str">
        <f t="shared" si="3"/>
        <v>New Power Plant - IGCC peat CCS pre combustion_Offaly Central Irish Sea</v>
      </c>
      <c r="C55" s="43" t="s">
        <v>133</v>
      </c>
      <c r="D55" s="35" t="str">
        <f t="shared" si="4"/>
        <v xml:space="preserve">ELCC, </v>
      </c>
      <c r="E55" s="37">
        <f>IF('Power Sector Costs'!E$34="","",'Power Sector Costs'!E$34)</f>
        <v>0.35</v>
      </c>
      <c r="F55" s="37">
        <f>IF('Power Sector Costs'!F$34="","",'Power Sector Costs'!F$34)</f>
        <v>0.37</v>
      </c>
      <c r="G55" s="37">
        <f>IF('Power Sector Costs'!G$34="","",'Power Sector Costs'!G$34)</f>
        <v>0.4</v>
      </c>
      <c r="H55" s="37">
        <f>IF('Power Sector Costs'!H$34="","",'Power Sector Costs'!H$34)</f>
        <v>0.41</v>
      </c>
      <c r="I55" s="37">
        <f>IF('Power Sector Costs'!I$34="","",'Power Sector Costs'!I$34)</f>
        <v>0.44</v>
      </c>
      <c r="J55" s="38">
        <f>IF('Power Sector Costs'!J$34="","",'Power Sector Costs'!J$34)</f>
        <v>2013</v>
      </c>
      <c r="K55" s="57">
        <f>IF('Power Sector Costs'!K$35="","",'Power Sector Costs'!K$35)+SUM($Z55:$AA55)</f>
        <v>5072.6197381021466</v>
      </c>
      <c r="L55" s="57">
        <f>IF('Power Sector Costs'!L$35="","",'Power Sector Costs'!L$35)+SUM($Z55:$AA55)</f>
        <v>4942.6197381021466</v>
      </c>
      <c r="M55" s="57">
        <f>IF('Power Sector Costs'!M$35="","",'Power Sector Costs'!M$35)+SUM($Z55:$AA55)</f>
        <v>4942.6197381021466</v>
      </c>
      <c r="N55" s="57">
        <f>IF('Power Sector Costs'!N$35="","",'Power Sector Costs'!N$35)+SUM($Z55:$AA55)</f>
        <v>4942.6197381021466</v>
      </c>
      <c r="O55" s="57">
        <f>IF('Power Sector Costs'!O$35="","",'Power Sector Costs'!O$35)+SUM($Z55:$AA55)</f>
        <v>4942.6197381021466</v>
      </c>
      <c r="P55" s="57">
        <f>IF('Power Sector Costs'!P$34="","",'Power Sector Costs'!P$34)</f>
        <v>93</v>
      </c>
      <c r="Q55" s="57">
        <f>IF('Power Sector Costs'!Q$34="","",'Power Sector Costs'!Q$34)</f>
        <v>86.55</v>
      </c>
      <c r="R55" s="57">
        <f>IF('Power Sector Costs'!R$34="","",'Power Sector Costs'!R$34)</f>
        <v>84.75</v>
      </c>
      <c r="S55" s="57">
        <f>IF('Power Sector Costs'!S$34="","",'Power Sector Costs'!S$34)</f>
        <v>84.75</v>
      </c>
      <c r="T55" s="57">
        <f>IF('Power Sector Costs'!T$34="","",'Power Sector Costs'!T$34)</f>
        <v>84.75</v>
      </c>
      <c r="U55" s="58">
        <f>IF('Power Sector Costs'!U$35="","",'Power Sector Costs'!U$35)+SUM($AB55:$AC55)</f>
        <v>1.041708577150017</v>
      </c>
      <c r="V55" s="58">
        <f>IF('Power Sector Costs'!V$35="","",'Power Sector Costs'!V$35)+SUM($AB55:$AC55)</f>
        <v>1.0313085771500172</v>
      </c>
      <c r="W55" s="58">
        <f>IF('Power Sector Costs'!W$35="","",'Power Sector Costs'!W$35)+SUM($AB55:$AC55)</f>
        <v>1.0313085771500172</v>
      </c>
      <c r="X55" s="58">
        <f>IF('Power Sector Costs'!X$35="","",'Power Sector Costs'!X$35)+SUM($AB55:$AC55)</f>
        <v>1.0313085771500172</v>
      </c>
      <c r="Y55" s="58">
        <f>IF('Power Sector Costs'!Y$35="","",'Power Sector Costs'!Y$35)+SUM($AB55:$AC55)</f>
        <v>1.0313085771500172</v>
      </c>
      <c r="Z55" s="61">
        <f>346.220733549765*(131.215852099895/100)</f>
        <v>454.29648567383117</v>
      </c>
      <c r="AA55" s="61">
        <f>90.1745105753192*(131.215852099895/100)</f>
        <v>118.32325242831502</v>
      </c>
      <c r="AB55" s="72">
        <f>0.4285408758339*(131.215852099895/100)</f>
        <v>0.56231356182180481</v>
      </c>
      <c r="AC55" s="72">
        <f>0.0909913043412747*(131.215852099895/100)</f>
        <v>0.11939501532821234</v>
      </c>
      <c r="AD55" s="38">
        <f>IF('Power Sector Costs'!Z$34="","",'Power Sector Costs'!Z$34)</f>
        <v>35</v>
      </c>
      <c r="AE55" s="39">
        <f>IF('Power Sector Costs'!AC$34="","",'Power Sector Costs'!AC$34)</f>
        <v>31.536000000000001</v>
      </c>
      <c r="AF55" s="37">
        <f>IF('Power Sector Costs'!AD$34="","",'Power Sector Costs'!AD$34)</f>
        <v>0.9</v>
      </c>
      <c r="AG55" s="37">
        <f>IF('Power Sector Costs'!AE$34="","",'Power Sector Costs'!AE$34)</f>
        <v>0.9</v>
      </c>
      <c r="AH55" s="37">
        <f>IF('Power Sector Costs'!AF$34="","",'Power Sector Costs'!AF$34)</f>
        <v>0.9</v>
      </c>
      <c r="AI55" s="37">
        <f>IF('Power Sector Costs'!AG$34="","",'Power Sector Costs'!AG$34)</f>
        <v>0.9</v>
      </c>
      <c r="AJ55" s="37">
        <f>IF('Power Sector Costs'!AH$34="","",'Power Sector Costs'!AH$34)</f>
        <v>0.9</v>
      </c>
      <c r="AK55" s="54">
        <v>12.144</v>
      </c>
      <c r="AL55" s="54">
        <v>95.855999999999995</v>
      </c>
      <c r="AM55" s="24"/>
      <c r="AN55" s="52"/>
      <c r="AO55" s="52" t="str">
        <f t="shared" si="5"/>
        <v>EPPPea_05_CCS-Offaly3</v>
      </c>
      <c r="AP55" s="52" t="str">
        <f t="shared" si="5"/>
        <v>New Power Plant - IGCC peat CCS pre combustion_Offaly Central Irish Sea</v>
      </c>
      <c r="AQ55" s="53" t="s">
        <v>106</v>
      </c>
      <c r="AR55" s="53" t="s">
        <v>2</v>
      </c>
      <c r="AS55" s="47" t="s">
        <v>132</v>
      </c>
      <c r="AT55" s="52"/>
      <c r="AU55" s="52"/>
      <c r="AV55" s="24"/>
      <c r="BF55" s="50" t="s">
        <v>151</v>
      </c>
    </row>
    <row r="56" spans="1:58" s="50" customFormat="1">
      <c r="A56" s="35" t="s">
        <v>199</v>
      </c>
      <c r="B56" s="43" t="str">
        <f t="shared" si="3"/>
        <v>New Power Plant - CCGT advanced CCS post combustion_Dublin East Irish Sea</v>
      </c>
      <c r="C56" s="43" t="s">
        <v>127</v>
      </c>
      <c r="D56" s="35" t="str">
        <f t="shared" si="4"/>
        <v xml:space="preserve">ELCC, </v>
      </c>
      <c r="E56" s="37">
        <f>IF('Power Sector Costs'!E$30="","",'Power Sector Costs'!E$30)</f>
        <v>0.5</v>
      </c>
      <c r="F56" s="37">
        <f>IF('Power Sector Costs'!F$30="","",'Power Sector Costs'!F$30)</f>
        <v>0.52</v>
      </c>
      <c r="G56" s="37">
        <f>IF('Power Sector Costs'!G$30="","",'Power Sector Costs'!G$30)</f>
        <v>0.55000000000000004</v>
      </c>
      <c r="H56" s="37">
        <f>IF('Power Sector Costs'!H$30="","",'Power Sector Costs'!H$30)</f>
        <v>0.55000000000000004</v>
      </c>
      <c r="I56" s="37">
        <f>IF('Power Sector Costs'!I$30="","",'Power Sector Costs'!I$30)</f>
        <v>0.55000000000000004</v>
      </c>
      <c r="J56" s="38">
        <f>IF('Power Sector Costs'!J$30="","",'Power Sector Costs'!J$30)</f>
        <v>2013</v>
      </c>
      <c r="K56" s="57">
        <f>IF('Power Sector Costs'!K$30="","",'Power Sector Costs'!K$30)+SUM($Z56:$AA56)</f>
        <v>1858.6566965995676</v>
      </c>
      <c r="L56" s="57">
        <f>IF('Power Sector Costs'!L$30="","",'Power Sector Costs'!L$30)+SUM($Z56:$AA56)</f>
        <v>1858.6566965995676</v>
      </c>
      <c r="M56" s="57">
        <f>IF('Power Sector Costs'!M$30="","",'Power Sector Costs'!M$30)+SUM($Z56:$AA56)</f>
        <v>1858.6566965995676</v>
      </c>
      <c r="N56" s="57">
        <f>IF('Power Sector Costs'!N$30="","",'Power Sector Costs'!N$30)+SUM($Z56:$AA56)</f>
        <v>1858.6566965995676</v>
      </c>
      <c r="O56" s="57">
        <f>IF('Power Sector Costs'!O$30="","",'Power Sector Costs'!O$30)+SUM($Z56:$AA56)</f>
        <v>1858.6566965995676</v>
      </c>
      <c r="P56" s="57">
        <f>IF('Power Sector Costs'!P$30="","",'Power Sector Costs'!P$30)</f>
        <v>37.5</v>
      </c>
      <c r="Q56" s="57">
        <f>IF('Power Sector Costs'!Q$30="","",'Power Sector Costs'!Q$30)</f>
        <v>37.5</v>
      </c>
      <c r="R56" s="57">
        <f>IF('Power Sector Costs'!R$30="","",'Power Sector Costs'!R$30)</f>
        <v>37.5</v>
      </c>
      <c r="S56" s="57">
        <f>IF('Power Sector Costs'!S$30="","",'Power Sector Costs'!S$30)</f>
        <v>37.5</v>
      </c>
      <c r="T56" s="57">
        <f>IF('Power Sector Costs'!T$30="","",'Power Sector Costs'!T$30)</f>
        <v>37.5</v>
      </c>
      <c r="U56" s="58">
        <f>IF('Power Sector Costs'!U$30="","",'Power Sector Costs'!U$30)+SUM($AB56:$AC56)</f>
        <v>0.24714745993078663</v>
      </c>
      <c r="V56" s="58">
        <f>IF('Power Sector Costs'!V$30="","",'Power Sector Costs'!V$30)+SUM($AB56:$AC56)</f>
        <v>0.24714745993078663</v>
      </c>
      <c r="W56" s="58">
        <f>IF('Power Sector Costs'!W$30="","",'Power Sector Costs'!W$30)+SUM($AB56:$AC56)</f>
        <v>0.24714745993078663</v>
      </c>
      <c r="X56" s="58">
        <f>IF('Power Sector Costs'!X$30="","",'Power Sector Costs'!X$30)+SUM($AB56:$AC56)</f>
        <v>0.24714745993078663</v>
      </c>
      <c r="Y56" s="58">
        <f>IF('Power Sector Costs'!Y$30="","",'Power Sector Costs'!Y$30)+SUM($AB56:$AC56)</f>
        <v>0.24714745993078663</v>
      </c>
      <c r="Z56" s="61">
        <f>222.27928155831*(131.215852099895/100)</f>
        <v>291.66565333826122</v>
      </c>
      <c r="AA56" s="61">
        <f>51.0540778337558*(131.215852099895/100)</f>
        <v>66.991043261306274</v>
      </c>
      <c r="AB56" s="72">
        <f>0.0932556484566934*(131.215852099895/100)</f>
        <v>0.12236619375373282</v>
      </c>
      <c r="AC56" s="72">
        <f>0.0493699999964453*(131.215852099895/100)</f>
        <v>6.478126617705382E-2</v>
      </c>
      <c r="AD56" s="38">
        <f>IF('Power Sector Costs'!Z$30="","",'Power Sector Costs'!Z$30)</f>
        <v>30</v>
      </c>
      <c r="AE56" s="39">
        <f>IF('Power Sector Costs'!AC$30="","",'Power Sector Costs'!AC$30)</f>
        <v>31.536000000000001</v>
      </c>
      <c r="AF56" s="37">
        <f>IF('Power Sector Costs'!AD$30="","",'Power Sector Costs'!AD$30)</f>
        <v>0.9</v>
      </c>
      <c r="AG56" s="37">
        <f>IF('Power Sector Costs'!AE$30="","",'Power Sector Costs'!AE$30)</f>
        <v>0.9</v>
      </c>
      <c r="AH56" s="37">
        <f>IF('Power Sector Costs'!AF$30="","",'Power Sector Costs'!AF$30)</f>
        <v>0.9</v>
      </c>
      <c r="AI56" s="37">
        <f>IF('Power Sector Costs'!AG$30="","",'Power Sector Costs'!AG$30)</f>
        <v>0.9</v>
      </c>
      <c r="AJ56" s="37">
        <f>IF('Power Sector Costs'!AH$30="","",'Power Sector Costs'!AH$30)</f>
        <v>0.9</v>
      </c>
      <c r="AK56" s="54">
        <v>6.7320000000000002</v>
      </c>
      <c r="AL56" s="54">
        <v>49.368000000000002</v>
      </c>
      <c r="AM56" s="24"/>
      <c r="AN56" s="52"/>
      <c r="AO56" s="52" t="str">
        <f t="shared" si="5"/>
        <v>EPPGas_04_CCS-Dublin1</v>
      </c>
      <c r="AP56" s="52" t="str">
        <f t="shared" si="5"/>
        <v>New Power Plant - CCGT advanced CCS post combustion_Dublin East Irish Sea</v>
      </c>
      <c r="AQ56" s="53" t="s">
        <v>106</v>
      </c>
      <c r="AR56" s="53" t="s">
        <v>2</v>
      </c>
      <c r="AS56" s="47" t="s">
        <v>132</v>
      </c>
      <c r="AT56" s="52"/>
      <c r="AU56" s="52"/>
      <c r="AV56" s="24"/>
      <c r="BF56" s="50" t="s">
        <v>147</v>
      </c>
    </row>
    <row r="57" spans="1:58" s="50" customFormat="1">
      <c r="A57" s="35" t="s">
        <v>200</v>
      </c>
      <c r="B57" s="43" t="str">
        <f t="shared" si="3"/>
        <v>New Power Plant - CCGT advanced CCS post combustion_Dublin Central Irish Sea</v>
      </c>
      <c r="C57" s="43" t="s">
        <v>127</v>
      </c>
      <c r="D57" s="35" t="str">
        <f t="shared" si="4"/>
        <v xml:space="preserve">ELCC, </v>
      </c>
      <c r="E57" s="37">
        <f>IF('Power Sector Costs'!E$30="","",'Power Sector Costs'!E$30)</f>
        <v>0.5</v>
      </c>
      <c r="F57" s="37">
        <f>IF('Power Sector Costs'!F$30="","",'Power Sector Costs'!F$30)</f>
        <v>0.52</v>
      </c>
      <c r="G57" s="37">
        <f>IF('Power Sector Costs'!G$30="","",'Power Sector Costs'!G$30)</f>
        <v>0.55000000000000004</v>
      </c>
      <c r="H57" s="37">
        <f>IF('Power Sector Costs'!H$30="","",'Power Sector Costs'!H$30)</f>
        <v>0.55000000000000004</v>
      </c>
      <c r="I57" s="37">
        <f>IF('Power Sector Costs'!I$30="","",'Power Sector Costs'!I$30)</f>
        <v>0.55000000000000004</v>
      </c>
      <c r="J57" s="38">
        <f>IF('Power Sector Costs'!J$30="","",'Power Sector Costs'!J$30)</f>
        <v>2013</v>
      </c>
      <c r="K57" s="57">
        <f>IF('Power Sector Costs'!K$30="","",'Power Sector Costs'!K$30)+SUM($Z57:$AA57)</f>
        <v>1761.4348121534804</v>
      </c>
      <c r="L57" s="57">
        <f>IF('Power Sector Costs'!L$30="","",'Power Sector Costs'!L$30)+SUM($Z57:$AA57)</f>
        <v>1761.4348121534804</v>
      </c>
      <c r="M57" s="57">
        <f>IF('Power Sector Costs'!M$30="","",'Power Sector Costs'!M$30)+SUM($Z57:$AA57)</f>
        <v>1761.4348121534804</v>
      </c>
      <c r="N57" s="57">
        <f>IF('Power Sector Costs'!N$30="","",'Power Sector Costs'!N$30)+SUM($Z57:$AA57)</f>
        <v>1761.4348121534804</v>
      </c>
      <c r="O57" s="57">
        <f>IF('Power Sector Costs'!O$30="","",'Power Sector Costs'!O$30)+SUM($Z57:$AA57)</f>
        <v>1761.4348121534804</v>
      </c>
      <c r="P57" s="57">
        <f>IF('Power Sector Costs'!P$30="","",'Power Sector Costs'!P$30)</f>
        <v>37.5</v>
      </c>
      <c r="Q57" s="57">
        <f>IF('Power Sector Costs'!Q$30="","",'Power Sector Costs'!Q$30)</f>
        <v>37.5</v>
      </c>
      <c r="R57" s="57">
        <f>IF('Power Sector Costs'!R$30="","",'Power Sector Costs'!R$30)</f>
        <v>37.5</v>
      </c>
      <c r="S57" s="57">
        <f>IF('Power Sector Costs'!S$30="","",'Power Sector Costs'!S$30)</f>
        <v>37.5</v>
      </c>
      <c r="T57" s="57">
        <f>IF('Power Sector Costs'!T$30="","",'Power Sector Costs'!T$30)</f>
        <v>37.5</v>
      </c>
      <c r="U57" s="58">
        <f>IF('Power Sector Costs'!U$30="","",'Power Sector Costs'!U$30)+SUM($AB57:$AC57)</f>
        <v>0.20635872867954241</v>
      </c>
      <c r="V57" s="58">
        <f>IF('Power Sector Costs'!V$30="","",'Power Sector Costs'!V$30)+SUM($AB57:$AC57)</f>
        <v>0.20635872867954241</v>
      </c>
      <c r="W57" s="58">
        <f>IF('Power Sector Costs'!W$30="","",'Power Sector Costs'!W$30)+SUM($AB57:$AC57)</f>
        <v>0.20635872867954241</v>
      </c>
      <c r="X57" s="58">
        <f>IF('Power Sector Costs'!X$30="","",'Power Sector Costs'!X$30)+SUM($AB57:$AC57)</f>
        <v>0.20635872867954241</v>
      </c>
      <c r="Y57" s="58">
        <f>IF('Power Sector Costs'!Y$30="","",'Power Sector Costs'!Y$30)+SUM($AB57:$AC57)</f>
        <v>0.20635872867954241</v>
      </c>
      <c r="Z57" s="61">
        <f>148.18618770554*(131.215852099895/100)</f>
        <v>194.44376889217412</v>
      </c>
      <c r="AA57" s="61">
        <f>51.0540778337558*(131.215852099895/100)</f>
        <v>66.991043261306274</v>
      </c>
      <c r="AB57" s="72">
        <f>0.0621704323044623*(131.215852099895/100)</f>
        <v>8.1577462502488596E-2</v>
      </c>
      <c r="AC57" s="72">
        <f>0.0493699999964453*(131.215852099895/100)</f>
        <v>6.478126617705382E-2</v>
      </c>
      <c r="AD57" s="38">
        <f>IF('Power Sector Costs'!Z$30="","",'Power Sector Costs'!Z$30)</f>
        <v>30</v>
      </c>
      <c r="AE57" s="39">
        <f>IF('Power Sector Costs'!AC$30="","",'Power Sector Costs'!AC$30)</f>
        <v>31.536000000000001</v>
      </c>
      <c r="AF57" s="37">
        <f>IF('Power Sector Costs'!AD$30="","",'Power Sector Costs'!AD$30)</f>
        <v>0.9</v>
      </c>
      <c r="AG57" s="37">
        <f>IF('Power Sector Costs'!AE$30="","",'Power Sector Costs'!AE$30)</f>
        <v>0.9</v>
      </c>
      <c r="AH57" s="37">
        <f>IF('Power Sector Costs'!AF$30="","",'Power Sector Costs'!AF$30)</f>
        <v>0.9</v>
      </c>
      <c r="AI57" s="37">
        <f>IF('Power Sector Costs'!AG$30="","",'Power Sector Costs'!AG$30)</f>
        <v>0.9</v>
      </c>
      <c r="AJ57" s="37">
        <f>IF('Power Sector Costs'!AH$30="","",'Power Sector Costs'!AH$30)</f>
        <v>0.9</v>
      </c>
      <c r="AK57" s="54">
        <v>6.7320000000000002</v>
      </c>
      <c r="AL57" s="54">
        <v>49.368000000000002</v>
      </c>
      <c r="AM57" s="24"/>
      <c r="AN57" s="52"/>
      <c r="AO57" s="53" t="str">
        <f t="shared" si="5"/>
        <v>EPPGas_04_CCS-Dublin2</v>
      </c>
      <c r="AP57" s="53" t="str">
        <f t="shared" si="5"/>
        <v>New Power Plant - CCGT advanced CCS post combustion_Dublin Central Irish Sea</v>
      </c>
      <c r="AQ57" s="53" t="s">
        <v>106</v>
      </c>
      <c r="AR57" s="53" t="s">
        <v>2</v>
      </c>
      <c r="AS57" s="47" t="s">
        <v>132</v>
      </c>
      <c r="AT57" s="52"/>
      <c r="AU57" s="52"/>
      <c r="AV57" s="24"/>
      <c r="BF57" s="50" t="s">
        <v>148</v>
      </c>
    </row>
    <row r="58" spans="1:58" s="50" customFormat="1">
      <c r="A58" s="27" t="s">
        <v>203</v>
      </c>
      <c r="B58" s="29" t="str">
        <f t="shared" si="3"/>
        <v>New Power Plant - Pulverised coal supercritical CCS post-combustion_Kilroot Portpatrick</v>
      </c>
      <c r="C58" s="29" t="s">
        <v>128</v>
      </c>
      <c r="D58" s="27" t="str">
        <f t="shared" si="4"/>
        <v xml:space="preserve">ELCC, </v>
      </c>
      <c r="E58" s="30">
        <f>IF('Power Sector Costs'!E$31="","",'Power Sector Costs'!E$31)</f>
        <v>0.34</v>
      </c>
      <c r="F58" s="30">
        <f>IF('Power Sector Costs'!F$31="","",'Power Sector Costs'!F$31)</f>
        <v>0.35</v>
      </c>
      <c r="G58" s="30">
        <f>IF('Power Sector Costs'!G$31="","",'Power Sector Costs'!G$31)</f>
        <v>0.35</v>
      </c>
      <c r="H58" s="30">
        <f>IF('Power Sector Costs'!H$31="","",'Power Sector Costs'!H$31)</f>
        <v>0.38</v>
      </c>
      <c r="I58" s="30">
        <f>IF('Power Sector Costs'!I$31="","",'Power Sector Costs'!I$31)</f>
        <v>0.38</v>
      </c>
      <c r="J58" s="28">
        <f>IF('Power Sector Costs'!J$31="","",'Power Sector Costs'!J$31)</f>
        <v>2013</v>
      </c>
      <c r="K58" s="60">
        <f>IF('Power Sector Costs'!K$31="","",'Power Sector Costs'!K$31)+SUM($Z58:$AA58)</f>
        <v>3242.5512158872043</v>
      </c>
      <c r="L58" s="60">
        <f>IF('Power Sector Costs'!L$31="","",'Power Sector Costs'!L$31)+SUM($Z58:$AA58)</f>
        <v>2942.5512158872043</v>
      </c>
      <c r="M58" s="60">
        <f>IF('Power Sector Costs'!M$31="","",'Power Sector Costs'!M$31)+SUM($Z58:$AA58)</f>
        <v>2792.5512158872043</v>
      </c>
      <c r="N58" s="60">
        <f>IF('Power Sector Costs'!N$31="","",'Power Sector Costs'!N$31)+SUM($Z58:$AA58)</f>
        <v>2792.5512158872043</v>
      </c>
      <c r="O58" s="60">
        <f>IF('Power Sector Costs'!O$31="","",'Power Sector Costs'!O$31)+SUM($Z58:$AA58)</f>
        <v>2792.5512158872043</v>
      </c>
      <c r="P58" s="59">
        <f>IF('Power Sector Costs'!P$31="","",'Power Sector Costs'!P$31)</f>
        <v>75</v>
      </c>
      <c r="Q58" s="59">
        <f>IF('Power Sector Costs'!Q$31="","",'Power Sector Costs'!Q$31)</f>
        <v>67.5</v>
      </c>
      <c r="R58" s="59">
        <f>IF('Power Sector Costs'!R$31="","",'Power Sector Costs'!R$31)</f>
        <v>63.75</v>
      </c>
      <c r="S58" s="59">
        <f>IF('Power Sector Costs'!S$31="","",'Power Sector Costs'!S$31)</f>
        <v>63.75</v>
      </c>
      <c r="T58" s="59">
        <f>IF('Power Sector Costs'!T$31="","",'Power Sector Costs'!T$31)</f>
        <v>63.75</v>
      </c>
      <c r="U58" s="63">
        <f>IF('Power Sector Costs'!U$31="","",'Power Sector Costs'!U$31)+SUM($AB58:$AC58)</f>
        <v>0.38462916182051266</v>
      </c>
      <c r="V58" s="63">
        <f>IF('Power Sector Costs'!V$31="","",'Power Sector Costs'!V$31)+SUM($AB58:$AC58)</f>
        <v>0.3681291618205127</v>
      </c>
      <c r="W58" s="63">
        <f>IF('Power Sector Costs'!W$31="","",'Power Sector Costs'!W$31)+SUM($AB58:$AC58)</f>
        <v>0.35987916182051272</v>
      </c>
      <c r="X58" s="63">
        <f>IF('Power Sector Costs'!X$31="","",'Power Sector Costs'!X$31)+SUM($AB58:$AC58)</f>
        <v>0.35987916182051272</v>
      </c>
      <c r="Y58" s="63">
        <f>IF('Power Sector Costs'!Y$31="","",'Power Sector Costs'!Y$31)+SUM($AB58:$AC58)</f>
        <v>0.35987916182051272</v>
      </c>
      <c r="Z58" s="62">
        <f>94.6745088118728*(131.215852099895/100)</f>
        <v>124.22796345888906</v>
      </c>
      <c r="AA58" s="62">
        <f>90.1745105753192*(131.215852099895/100)</f>
        <v>118.32325242831502</v>
      </c>
      <c r="AB58" s="73">
        <f>0.0763887479204813*(131.215852099895/100)</f>
        <v>0.10023414649230035</v>
      </c>
      <c r="AC58" s="73">
        <f>0.0909913043412747*(131.215852099895/100)</f>
        <v>0.11939501532821234</v>
      </c>
      <c r="AD58" s="28">
        <f>IF('Power Sector Costs'!Z$31="","",'Power Sector Costs'!Z$31)</f>
        <v>40</v>
      </c>
      <c r="AE58" s="31">
        <f>IF('Power Sector Costs'!AC$31="","",'Power Sector Costs'!AC$31)</f>
        <v>31.536000000000001</v>
      </c>
      <c r="AF58" s="30">
        <f>IF('Power Sector Costs'!AD$31="","",'Power Sector Costs'!AD$31)</f>
        <v>0.9</v>
      </c>
      <c r="AG58" s="30">
        <f>IF('Power Sector Costs'!AE$31="","",'Power Sector Costs'!AE$31)</f>
        <v>0.9</v>
      </c>
      <c r="AH58" s="30">
        <f>IF('Power Sector Costs'!AF$31="","",'Power Sector Costs'!AF$31)</f>
        <v>0.9</v>
      </c>
      <c r="AI58" s="30">
        <f>IF('Power Sector Costs'!AG$31="","",'Power Sector Costs'!AG$31)</f>
        <v>0.9</v>
      </c>
      <c r="AJ58" s="30">
        <f>IF('Power Sector Costs'!AH$31="","",'Power Sector Costs'!AH$31)</f>
        <v>0.9</v>
      </c>
      <c r="AK58" s="55">
        <v>11.795999999999999</v>
      </c>
      <c r="AL58" s="55">
        <v>87.204000000000008</v>
      </c>
      <c r="AM58" s="24"/>
      <c r="AN58" s="52"/>
      <c r="AO58" s="52" t="str">
        <f t="shared" si="5"/>
        <v>EPPCoa_04_CCS-Kilroot1</v>
      </c>
      <c r="AP58" s="52" t="str">
        <f t="shared" si="5"/>
        <v>New Power Plant - Pulverised coal supercritical CCS post-combustion_Kilroot Portpatrick</v>
      </c>
      <c r="AQ58" s="53" t="s">
        <v>106</v>
      </c>
      <c r="AR58" s="53" t="s">
        <v>2</v>
      </c>
      <c r="AS58" s="47" t="s">
        <v>138</v>
      </c>
      <c r="AT58" s="52"/>
      <c r="AU58" s="52"/>
      <c r="AV58" s="24"/>
      <c r="BF58" s="51" t="s">
        <v>152</v>
      </c>
    </row>
    <row r="59" spans="1:58">
      <c r="A59" s="75" t="s">
        <v>217</v>
      </c>
      <c r="B59" s="76" t="s">
        <v>218</v>
      </c>
      <c r="C59" s="76" t="s">
        <v>219</v>
      </c>
      <c r="D59" s="75" t="s">
        <v>103</v>
      </c>
      <c r="E59" s="77"/>
      <c r="F59" s="77">
        <v>0.42735000000000001</v>
      </c>
      <c r="G59" s="77"/>
      <c r="H59" s="77"/>
      <c r="I59" s="77"/>
      <c r="J59" s="78">
        <v>2030</v>
      </c>
      <c r="K59" s="79">
        <v>520.82330184680677</v>
      </c>
      <c r="L59" s="79">
        <v>515.50765998241911</v>
      </c>
      <c r="M59" s="79">
        <v>509.75361466529853</v>
      </c>
      <c r="N59" s="79">
        <v>504.71197495886901</v>
      </c>
      <c r="O59" s="78"/>
      <c r="P59" s="79"/>
      <c r="Q59" s="79"/>
      <c r="R59" s="79"/>
      <c r="S59" s="79"/>
      <c r="T59" s="79"/>
      <c r="U59" s="80"/>
      <c r="V59" s="80"/>
      <c r="W59" s="80"/>
      <c r="X59" s="80"/>
      <c r="Y59" s="80"/>
      <c r="Z59" s="78">
        <v>30</v>
      </c>
      <c r="AA59" s="78"/>
      <c r="AB59" s="78"/>
      <c r="AC59" s="81">
        <v>31.536000000000001</v>
      </c>
      <c r="AD59" s="77">
        <v>0.91200000000000003</v>
      </c>
      <c r="AE59" s="77"/>
      <c r="AF59" s="77"/>
      <c r="AG59" s="77"/>
      <c r="AH59" s="77"/>
      <c r="AI59" s="82"/>
      <c r="AJ59" s="48"/>
      <c r="AK59" s="48" t="s">
        <v>105</v>
      </c>
      <c r="AL59" s="48" t="str">
        <f t="shared" ref="AL59:AL60" si="6">A59</f>
        <v>EPPH2_01_OCGT</v>
      </c>
      <c r="AM59" s="11" t="str">
        <f t="shared" ref="AM59:AM60" si="7">B59</f>
        <v>New Power Plant - Hydrogen Open Cycle Gas Turbine</v>
      </c>
      <c r="AN59" s="48" t="s">
        <v>106</v>
      </c>
      <c r="AO59" s="48" t="s">
        <v>2</v>
      </c>
      <c r="AP59" s="47" t="s">
        <v>132</v>
      </c>
    </row>
    <row r="60" spans="1:58">
      <c r="A60" s="65" t="s">
        <v>215</v>
      </c>
      <c r="B60" s="66" t="s">
        <v>216</v>
      </c>
      <c r="C60" s="66" t="s">
        <v>219</v>
      </c>
      <c r="D60" s="65" t="s">
        <v>103</v>
      </c>
      <c r="E60" s="67"/>
      <c r="F60" s="67">
        <v>0.59</v>
      </c>
      <c r="G60" s="67"/>
      <c r="H60" s="67"/>
      <c r="I60" s="67"/>
      <c r="J60" s="68">
        <v>2030</v>
      </c>
      <c r="K60" s="69">
        <v>700.29671746046984</v>
      </c>
      <c r="L60" s="69">
        <v>690.76686594620696</v>
      </c>
      <c r="M60" s="69">
        <v>680.45104729674722</v>
      </c>
      <c r="N60" s="69">
        <v>671.41242524198253</v>
      </c>
      <c r="O60" s="68"/>
      <c r="P60" s="69"/>
      <c r="Q60" s="69"/>
      <c r="R60" s="69"/>
      <c r="S60" s="69"/>
      <c r="T60" s="69"/>
      <c r="U60" s="64"/>
      <c r="V60" s="64"/>
      <c r="W60" s="64"/>
      <c r="X60" s="64"/>
      <c r="Y60" s="64"/>
      <c r="Z60" s="68">
        <v>35</v>
      </c>
      <c r="AA60" s="68"/>
      <c r="AB60" s="68"/>
      <c r="AC60" s="70">
        <v>31.536000000000001</v>
      </c>
      <c r="AD60" s="67">
        <v>0.91200000000000003</v>
      </c>
      <c r="AE60" s="67"/>
      <c r="AF60" s="67"/>
      <c r="AG60" s="67"/>
      <c r="AH60" s="67"/>
      <c r="AI60" s="71"/>
      <c r="AJ60" s="48"/>
      <c r="AK60" s="48"/>
      <c r="AL60" s="48" t="str">
        <f t="shared" si="6"/>
        <v>EPPH2_02_CCGT</v>
      </c>
      <c r="AM60" s="11" t="str">
        <f t="shared" si="7"/>
        <v>New Power Plant - Hydrogen Combined Cycle Gas Turbine</v>
      </c>
      <c r="AN60" s="48" t="s">
        <v>106</v>
      </c>
      <c r="AO60" s="48" t="s">
        <v>2</v>
      </c>
      <c r="AP60" s="47" t="s">
        <v>132</v>
      </c>
    </row>
    <row r="61" spans="1:58">
      <c r="B61" s="48"/>
    </row>
  </sheetData>
  <mergeCells count="1">
    <mergeCell ref="Z5:AB5"/>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A356B-666B-4731-BD81-72FDE7E021DD}">
  <sheetPr>
    <tabColor theme="1" tint="0.499984740745262"/>
  </sheetPr>
  <dimension ref="A1:E10"/>
  <sheetViews>
    <sheetView workbookViewId="0">
      <selection activeCell="E23" sqref="E23"/>
    </sheetView>
  </sheetViews>
  <sheetFormatPr defaultRowHeight="15"/>
  <sheetData>
    <row r="1" spans="1:5" ht="31.5">
      <c r="A1" s="126" t="s">
        <v>484</v>
      </c>
    </row>
    <row r="3" spans="1:5">
      <c r="A3" t="s">
        <v>485</v>
      </c>
    </row>
    <row r="5" spans="1:5">
      <c r="C5" t="s">
        <v>480</v>
      </c>
    </row>
    <row r="6" spans="1:5">
      <c r="C6" t="s">
        <v>481</v>
      </c>
      <c r="D6" t="s">
        <v>482</v>
      </c>
      <c r="E6" t="s">
        <v>483</v>
      </c>
    </row>
    <row r="7" spans="1:5">
      <c r="B7">
        <v>2019</v>
      </c>
      <c r="C7">
        <v>63</v>
      </c>
      <c r="D7">
        <v>6.7</v>
      </c>
      <c r="E7">
        <v>61</v>
      </c>
    </row>
    <row r="8" spans="1:5">
      <c r="B8">
        <v>2025</v>
      </c>
      <c r="C8">
        <v>57</v>
      </c>
      <c r="D8">
        <v>4.8</v>
      </c>
      <c r="E8">
        <v>57</v>
      </c>
    </row>
    <row r="9" spans="1:5">
      <c r="B9">
        <v>2040</v>
      </c>
      <c r="C9">
        <v>53</v>
      </c>
      <c r="D9">
        <v>4.9000000000000004</v>
      </c>
      <c r="E9">
        <v>55</v>
      </c>
    </row>
    <row r="10" spans="1:5">
      <c r="B10">
        <v>2050</v>
      </c>
      <c r="C10">
        <v>53</v>
      </c>
      <c r="D10">
        <v>4.9000000000000004</v>
      </c>
      <c r="E10">
        <v>55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4A66F-8F94-4EE7-9848-64AC1E02164F}">
  <sheetPr>
    <tabColor rgb="FF00B050"/>
  </sheetPr>
  <dimension ref="A1:T74"/>
  <sheetViews>
    <sheetView topLeftCell="A52" zoomScaleNormal="100" workbookViewId="0">
      <selection activeCell="B16" sqref="B16"/>
    </sheetView>
  </sheetViews>
  <sheetFormatPr defaultRowHeight="15"/>
  <cols>
    <col min="1" max="1" width="18.42578125" customWidth="1"/>
    <col min="2" max="2" width="71.7109375" customWidth="1"/>
  </cols>
  <sheetData>
    <row r="1" spans="1:1" ht="31.5">
      <c r="A1" s="124" t="s">
        <v>478</v>
      </c>
    </row>
    <row r="2" spans="1:1" s="189" customFormat="1">
      <c r="A2" s="188" t="s">
        <v>488</v>
      </c>
    </row>
    <row r="3" spans="1:1" s="108" customFormat="1" ht="15.75">
      <c r="A3" s="108" t="s">
        <v>291</v>
      </c>
    </row>
    <row r="33" spans="1:10" s="94" customFormat="1"/>
    <row r="34" spans="1:10" ht="15.75" thickBot="1">
      <c r="A34" s="94" t="s">
        <v>247</v>
      </c>
    </row>
    <row r="35" spans="1:10" s="24" customFormat="1">
      <c r="A35" s="112" t="s">
        <v>221</v>
      </c>
      <c r="B35" s="113" t="s">
        <v>222</v>
      </c>
      <c r="C35" s="113"/>
      <c r="D35" s="113"/>
      <c r="E35" s="113"/>
      <c r="F35" s="113"/>
      <c r="G35" s="113"/>
      <c r="H35" s="113"/>
      <c r="I35" s="113"/>
      <c r="J35" s="114"/>
    </row>
    <row r="36" spans="1:10" s="24" customFormat="1">
      <c r="A36" s="115" t="s">
        <v>223</v>
      </c>
      <c r="B36" s="23" t="s">
        <v>224</v>
      </c>
      <c r="C36" s="23"/>
      <c r="D36" s="23"/>
      <c r="E36" s="23"/>
      <c r="F36" s="23"/>
      <c r="G36" s="23"/>
      <c r="H36" s="23"/>
      <c r="I36" s="23"/>
      <c r="J36" s="116"/>
    </row>
    <row r="37" spans="1:10" s="24" customFormat="1">
      <c r="A37" s="115" t="s">
        <v>225</v>
      </c>
      <c r="B37" s="23" t="s">
        <v>226</v>
      </c>
      <c r="C37" s="23"/>
      <c r="D37" s="23"/>
      <c r="E37" s="23"/>
      <c r="F37" s="23"/>
      <c r="G37" s="23"/>
      <c r="H37" s="23"/>
      <c r="I37" s="23"/>
      <c r="J37" s="116"/>
    </row>
    <row r="38" spans="1:10" s="24" customFormat="1">
      <c r="A38" s="115" t="s">
        <v>227</v>
      </c>
      <c r="B38" s="23" t="s">
        <v>228</v>
      </c>
      <c r="C38" s="23"/>
      <c r="D38" s="23"/>
      <c r="E38" s="23"/>
      <c r="F38" s="23"/>
      <c r="G38" s="23"/>
      <c r="H38" s="23"/>
      <c r="I38" s="23"/>
      <c r="J38" s="116"/>
    </row>
    <row r="39" spans="1:10" s="24" customFormat="1">
      <c r="A39" s="115"/>
      <c r="B39" s="23"/>
      <c r="C39" s="23"/>
      <c r="D39" s="23"/>
      <c r="E39" s="23"/>
      <c r="F39" s="23"/>
      <c r="G39" s="23"/>
      <c r="H39" s="23"/>
      <c r="I39" s="23"/>
      <c r="J39" s="116"/>
    </row>
    <row r="40" spans="1:10" s="24" customFormat="1">
      <c r="A40" s="115"/>
      <c r="B40" s="23" t="s">
        <v>229</v>
      </c>
      <c r="C40" s="23">
        <v>2015</v>
      </c>
      <c r="D40" s="23" t="s">
        <v>230</v>
      </c>
      <c r="E40" s="23"/>
      <c r="F40" s="23"/>
      <c r="G40" s="23"/>
      <c r="H40" s="23"/>
      <c r="I40" s="23"/>
      <c r="J40" s="116"/>
    </row>
    <row r="41" spans="1:10" s="24" customFormat="1">
      <c r="A41" s="115"/>
      <c r="B41" s="23" t="s">
        <v>231</v>
      </c>
      <c r="C41" s="117">
        <v>17</v>
      </c>
      <c r="D41" s="117">
        <v>0</v>
      </c>
      <c r="E41" s="23" t="s">
        <v>226</v>
      </c>
      <c r="F41" s="23"/>
      <c r="G41" s="23"/>
      <c r="H41" s="23" t="s">
        <v>232</v>
      </c>
      <c r="I41" s="23">
        <v>448</v>
      </c>
      <c r="J41" s="116" t="s">
        <v>233</v>
      </c>
    </row>
    <row r="42" spans="1:10" s="24" customFormat="1">
      <c r="A42" s="115"/>
      <c r="B42" s="23" t="s">
        <v>234</v>
      </c>
      <c r="C42" s="117">
        <v>0</v>
      </c>
      <c r="D42" s="117">
        <v>79</v>
      </c>
      <c r="E42" s="23" t="s">
        <v>226</v>
      </c>
      <c r="F42" s="23"/>
      <c r="G42" s="23"/>
      <c r="H42" s="23" t="s">
        <v>235</v>
      </c>
      <c r="I42" s="23">
        <v>5</v>
      </c>
      <c r="J42" s="116" t="s">
        <v>233</v>
      </c>
    </row>
    <row r="43" spans="1:10" s="24" customFormat="1">
      <c r="A43" s="115"/>
      <c r="B43" s="23" t="s">
        <v>236</v>
      </c>
      <c r="C43" s="117">
        <v>0</v>
      </c>
      <c r="D43" s="117">
        <v>13</v>
      </c>
      <c r="E43" s="23" t="s">
        <v>226</v>
      </c>
      <c r="F43" s="23"/>
      <c r="G43" s="23"/>
      <c r="H43" s="23"/>
      <c r="I43" s="22">
        <f>I42/I41</f>
        <v>1.1160714285714286E-2</v>
      </c>
      <c r="J43" s="116"/>
    </row>
    <row r="44" spans="1:10" s="24" customFormat="1">
      <c r="A44" s="115"/>
      <c r="B44" s="23" t="s">
        <v>237</v>
      </c>
      <c r="C44" s="117">
        <v>18</v>
      </c>
      <c r="D44" s="117">
        <v>34</v>
      </c>
      <c r="E44" s="23" t="s">
        <v>226</v>
      </c>
      <c r="F44" s="23"/>
      <c r="G44" s="23"/>
      <c r="H44" s="23"/>
      <c r="I44" s="23"/>
      <c r="J44" s="116"/>
    </row>
    <row r="45" spans="1:10" s="24" customFormat="1">
      <c r="A45" s="115"/>
      <c r="B45" s="23" t="s">
        <v>238</v>
      </c>
      <c r="C45" s="117">
        <v>28</v>
      </c>
      <c r="D45" s="117">
        <v>33</v>
      </c>
      <c r="E45" s="23" t="s">
        <v>226</v>
      </c>
      <c r="F45" s="23"/>
      <c r="G45" s="23"/>
      <c r="H45" s="23"/>
      <c r="I45" s="23"/>
      <c r="J45" s="116"/>
    </row>
    <row r="46" spans="1:10" s="24" customFormat="1">
      <c r="A46" s="115"/>
      <c r="B46" s="23" t="s">
        <v>239</v>
      </c>
      <c r="C46" s="117">
        <v>15</v>
      </c>
      <c r="D46" s="117">
        <v>32</v>
      </c>
      <c r="E46" s="23" t="s">
        <v>226</v>
      </c>
      <c r="F46" s="23"/>
      <c r="G46" s="23"/>
      <c r="H46" s="23"/>
      <c r="I46" s="23"/>
      <c r="J46" s="116"/>
    </row>
    <row r="47" spans="1:10" s="24" customFormat="1">
      <c r="A47" s="115"/>
      <c r="B47" s="23" t="s">
        <v>240</v>
      </c>
      <c r="C47" s="117">
        <v>59</v>
      </c>
      <c r="D47" s="117">
        <v>0</v>
      </c>
      <c r="E47" s="23" t="s">
        <v>226</v>
      </c>
      <c r="F47" s="23"/>
      <c r="G47" s="23"/>
      <c r="H47" s="23"/>
      <c r="I47" s="23"/>
      <c r="J47" s="116"/>
    </row>
    <row r="48" spans="1:10" s="24" customFormat="1">
      <c r="A48" s="115"/>
      <c r="B48" s="23" t="s">
        <v>241</v>
      </c>
      <c r="C48" s="117">
        <v>14</v>
      </c>
      <c r="D48" s="117">
        <v>15</v>
      </c>
      <c r="E48" s="23" t="s">
        <v>226</v>
      </c>
      <c r="F48" s="23"/>
      <c r="G48" s="23"/>
      <c r="H48" s="23"/>
      <c r="I48" s="23"/>
      <c r="J48" s="116"/>
    </row>
    <row r="49" spans="1:20" s="24" customFormat="1">
      <c r="A49" s="115"/>
      <c r="B49" s="23"/>
      <c r="C49" s="117"/>
      <c r="D49" s="117"/>
      <c r="E49" s="23"/>
      <c r="F49" s="23"/>
      <c r="G49" s="23"/>
      <c r="H49" s="23"/>
      <c r="I49" s="23"/>
      <c r="J49" s="116"/>
    </row>
    <row r="50" spans="1:20" s="24" customFormat="1">
      <c r="A50" s="115"/>
      <c r="B50" s="23" t="s">
        <v>242</v>
      </c>
      <c r="C50" s="117">
        <f>SUM(C41:C48)</f>
        <v>151</v>
      </c>
      <c r="D50" s="117">
        <f>SUM(D41:D48)</f>
        <v>206</v>
      </c>
      <c r="E50" s="23" t="s">
        <v>226</v>
      </c>
      <c r="F50" s="23"/>
      <c r="G50" s="23"/>
      <c r="H50" s="23"/>
      <c r="I50" s="23"/>
      <c r="J50" s="116"/>
    </row>
    <row r="51" spans="1:20" s="24" customFormat="1">
      <c r="A51" s="115"/>
      <c r="B51" s="23" t="s">
        <v>243</v>
      </c>
      <c r="C51" s="117">
        <f>C50*11.63</f>
        <v>1756.13</v>
      </c>
      <c r="D51" s="117">
        <f>D50*11.63</f>
        <v>2395.7800000000002</v>
      </c>
      <c r="E51" s="23" t="s">
        <v>244</v>
      </c>
      <c r="F51" s="23"/>
      <c r="G51" s="23"/>
      <c r="H51" s="23"/>
      <c r="I51" s="23"/>
      <c r="J51" s="116"/>
    </row>
    <row r="52" spans="1:20" s="24" customFormat="1">
      <c r="A52" s="115"/>
      <c r="B52" s="118" t="s">
        <v>245</v>
      </c>
      <c r="C52" s="119">
        <f>C51*I43</f>
        <v>19.599665178571431</v>
      </c>
      <c r="D52" s="119">
        <f>D51*I43</f>
        <v>26.738616071428574</v>
      </c>
      <c r="E52" s="118" t="s">
        <v>244</v>
      </c>
      <c r="F52" s="23" t="s">
        <v>248</v>
      </c>
      <c r="G52" s="23"/>
      <c r="H52" s="23"/>
      <c r="I52" s="23"/>
      <c r="J52" s="116"/>
    </row>
    <row r="53" spans="1:20" s="24" customFormat="1" ht="15.75" thickBot="1">
      <c r="A53" s="120"/>
      <c r="B53" s="121"/>
      <c r="C53" s="121"/>
      <c r="D53" s="122">
        <f>D52*86</f>
        <v>2299.5209821428575</v>
      </c>
      <c r="E53" s="121" t="s">
        <v>246</v>
      </c>
      <c r="F53" s="121"/>
      <c r="G53" s="121"/>
      <c r="H53" s="121"/>
      <c r="I53" s="121"/>
      <c r="J53" s="123"/>
    </row>
    <row r="54" spans="1:20" s="24" customFormat="1"/>
    <row r="55" spans="1:20">
      <c r="A55" s="94" t="s">
        <v>286</v>
      </c>
    </row>
    <row r="56" spans="1:20" s="94" customFormat="1">
      <c r="A56" s="94" t="s">
        <v>249</v>
      </c>
      <c r="B56" s="94" t="s">
        <v>250</v>
      </c>
      <c r="C56" s="94">
        <v>2020</v>
      </c>
      <c r="D56" s="94">
        <v>2030</v>
      </c>
      <c r="E56" s="94">
        <v>2050</v>
      </c>
      <c r="F56" s="94" t="s">
        <v>0</v>
      </c>
      <c r="H56" s="94" t="s">
        <v>292</v>
      </c>
      <c r="I56" s="94" t="s">
        <v>293</v>
      </c>
      <c r="J56" s="94" t="s">
        <v>294</v>
      </c>
      <c r="K56" s="94">
        <v>2020</v>
      </c>
      <c r="L56" s="94">
        <v>2030</v>
      </c>
      <c r="M56" s="94">
        <v>2050</v>
      </c>
      <c r="N56" s="94" t="s">
        <v>290</v>
      </c>
    </row>
    <row r="57" spans="1:20">
      <c r="A57" t="s">
        <v>251</v>
      </c>
      <c r="B57" t="s">
        <v>252</v>
      </c>
      <c r="C57" s="109">
        <v>71.252601659854307</v>
      </c>
      <c r="D57" s="109">
        <v>71.252601659854307</v>
      </c>
      <c r="E57" s="109">
        <v>71.252601659854307</v>
      </c>
      <c r="F57" t="s">
        <v>246</v>
      </c>
      <c r="H57" t="s">
        <v>251</v>
      </c>
      <c r="I57" t="s">
        <v>252</v>
      </c>
      <c r="J57" t="s">
        <v>287</v>
      </c>
      <c r="K57" s="110">
        <v>18.878646634058772</v>
      </c>
      <c r="L57" s="110">
        <v>17.057472841914517</v>
      </c>
      <c r="M57" s="110">
        <v>17.057472841914517</v>
      </c>
      <c r="N57" t="s">
        <v>295</v>
      </c>
      <c r="S57" s="24"/>
      <c r="T57" s="24"/>
    </row>
    <row r="58" spans="1:20">
      <c r="A58" t="s">
        <v>253</v>
      </c>
      <c r="B58" t="s">
        <v>254</v>
      </c>
      <c r="C58" s="109">
        <v>213.75780497956288</v>
      </c>
      <c r="D58" s="109">
        <v>213.75780497956288</v>
      </c>
      <c r="E58" s="109">
        <v>213.75780497956288</v>
      </c>
      <c r="F58" t="s">
        <v>246</v>
      </c>
      <c r="H58" t="s">
        <v>253</v>
      </c>
      <c r="I58" t="s">
        <v>254</v>
      </c>
      <c r="J58" t="s">
        <v>287</v>
      </c>
      <c r="K58" s="110">
        <v>20.494617745398042</v>
      </c>
      <c r="L58" s="110">
        <v>20.545918415599289</v>
      </c>
      <c r="M58" s="110">
        <v>27.146496930217015</v>
      </c>
      <c r="N58" s="24" t="s">
        <v>295</v>
      </c>
      <c r="P58" s="24"/>
      <c r="R58" s="24"/>
      <c r="S58" s="24"/>
      <c r="T58" s="24"/>
    </row>
    <row r="59" spans="1:20">
      <c r="A59" t="s">
        <v>255</v>
      </c>
      <c r="B59" t="s">
        <v>256</v>
      </c>
      <c r="C59" s="109">
        <v>620.95528301886793</v>
      </c>
      <c r="D59" s="109">
        <v>620.95528301886793</v>
      </c>
      <c r="E59" s="109">
        <v>620.95528301886793</v>
      </c>
      <c r="F59" t="s">
        <v>246</v>
      </c>
      <c r="H59" t="s">
        <v>255</v>
      </c>
      <c r="I59" t="s">
        <v>256</v>
      </c>
      <c r="J59" t="s">
        <v>287</v>
      </c>
      <c r="K59" s="110">
        <v>22.213190197139806</v>
      </c>
      <c r="L59" s="110">
        <v>25.291230409214602</v>
      </c>
      <c r="M59" s="110">
        <v>33.416287107607957</v>
      </c>
      <c r="N59" s="24" t="s">
        <v>295</v>
      </c>
      <c r="P59" s="24"/>
      <c r="R59" s="24"/>
      <c r="S59" s="24"/>
      <c r="T59" s="24"/>
    </row>
    <row r="60" spans="1:20">
      <c r="A60" t="s">
        <v>257</v>
      </c>
      <c r="B60" t="s">
        <v>258</v>
      </c>
      <c r="C60" s="109">
        <v>646.4225178888845</v>
      </c>
      <c r="D60" s="109">
        <v>646.4225178888845</v>
      </c>
      <c r="E60" s="109">
        <v>646.4225178888845</v>
      </c>
      <c r="F60" t="s">
        <v>246</v>
      </c>
      <c r="H60" t="s">
        <v>257</v>
      </c>
      <c r="I60" t="s">
        <v>258</v>
      </c>
      <c r="J60" t="s">
        <v>287</v>
      </c>
      <c r="K60" s="110">
        <v>24.393468680692788</v>
      </c>
      <c r="L60" s="110">
        <v>30.883003461150498</v>
      </c>
      <c r="M60" s="110">
        <v>40.804472289614594</v>
      </c>
      <c r="N60" s="24" t="s">
        <v>295</v>
      </c>
      <c r="P60" s="24"/>
      <c r="R60" s="24"/>
      <c r="S60" s="24"/>
      <c r="T60" s="24"/>
    </row>
    <row r="61" spans="1:20">
      <c r="A61" t="s">
        <v>259</v>
      </c>
      <c r="B61" t="s">
        <v>260</v>
      </c>
      <c r="C61" s="109">
        <v>24.051499011892375</v>
      </c>
      <c r="D61" s="109">
        <v>24.051499011892375</v>
      </c>
      <c r="E61" s="109">
        <v>24.051499011892375</v>
      </c>
      <c r="F61" t="s">
        <v>246</v>
      </c>
      <c r="H61" t="s">
        <v>259</v>
      </c>
      <c r="I61" t="s">
        <v>260</v>
      </c>
      <c r="J61" t="s">
        <v>287</v>
      </c>
      <c r="K61" s="110">
        <v>35.628315454765804</v>
      </c>
      <c r="L61" s="110">
        <v>33.65323965201781</v>
      </c>
      <c r="M61" s="110">
        <v>33.65323965201781</v>
      </c>
      <c r="N61" s="24" t="s">
        <v>295</v>
      </c>
      <c r="P61" s="24"/>
      <c r="R61" s="24"/>
      <c r="S61" s="24"/>
      <c r="T61" s="24"/>
    </row>
    <row r="62" spans="1:20">
      <c r="A62" t="s">
        <v>261</v>
      </c>
      <c r="B62" t="s">
        <v>262</v>
      </c>
      <c r="C62" s="109">
        <v>447.62746265426892</v>
      </c>
      <c r="D62" s="109">
        <v>447.62746265426892</v>
      </c>
      <c r="E62" s="109">
        <v>447.62746265426892</v>
      </c>
      <c r="F62" t="s">
        <v>246</v>
      </c>
      <c r="H62" t="s">
        <v>261</v>
      </c>
      <c r="I62" t="s">
        <v>262</v>
      </c>
      <c r="J62" t="s">
        <v>287</v>
      </c>
      <c r="K62" s="110">
        <v>38.475502650934999</v>
      </c>
      <c r="L62" s="110">
        <v>39.758019405966166</v>
      </c>
      <c r="M62" s="110">
        <v>52.530674459221437</v>
      </c>
      <c r="N62" s="24" t="s">
        <v>295</v>
      </c>
      <c r="P62" s="24"/>
      <c r="R62" s="24"/>
      <c r="S62" s="24"/>
      <c r="T62" s="24"/>
    </row>
    <row r="63" spans="1:20">
      <c r="A63" t="s">
        <v>263</v>
      </c>
      <c r="B63" t="s">
        <v>264</v>
      </c>
      <c r="C63" s="109">
        <v>895.25492530853785</v>
      </c>
      <c r="D63" s="109">
        <v>895.25492530853785</v>
      </c>
      <c r="E63" s="109">
        <v>895.25492530853785</v>
      </c>
      <c r="F63" t="s">
        <v>246</v>
      </c>
      <c r="H63" t="s">
        <v>263</v>
      </c>
      <c r="I63" t="s">
        <v>264</v>
      </c>
      <c r="J63" t="s">
        <v>287</v>
      </c>
      <c r="K63" s="110">
        <v>41.168787836500442</v>
      </c>
      <c r="L63" s="110">
        <v>46.991413904341933</v>
      </c>
      <c r="M63" s="110">
        <v>62.087868135028181</v>
      </c>
      <c r="N63" s="24" t="s">
        <v>295</v>
      </c>
      <c r="P63" s="24"/>
      <c r="R63" s="24"/>
      <c r="S63" s="24"/>
      <c r="T63" s="24"/>
    </row>
    <row r="64" spans="1:20">
      <c r="A64" t="s">
        <v>265</v>
      </c>
      <c r="B64" t="s">
        <v>266</v>
      </c>
      <c r="C64" s="109">
        <v>871.20342629664549</v>
      </c>
      <c r="D64" s="109">
        <v>871.20342629664549</v>
      </c>
      <c r="E64" s="109">
        <v>871.20342629664549</v>
      </c>
      <c r="F64" t="s">
        <v>246</v>
      </c>
      <c r="H64" t="s">
        <v>265</v>
      </c>
      <c r="I64" t="s">
        <v>266</v>
      </c>
      <c r="J64" t="s">
        <v>287</v>
      </c>
      <c r="K64" s="110">
        <v>45.016338101593938</v>
      </c>
      <c r="L64" s="110">
        <v>56.738541242578805</v>
      </c>
      <c r="M64" s="110">
        <v>74.966356066966341</v>
      </c>
      <c r="N64" s="24" t="s">
        <v>295</v>
      </c>
      <c r="P64" s="24"/>
      <c r="R64" s="24"/>
      <c r="S64" s="24"/>
      <c r="T64" s="24"/>
    </row>
    <row r="65" spans="1:20">
      <c r="A65" t="s">
        <v>267</v>
      </c>
      <c r="B65" t="s">
        <v>268</v>
      </c>
      <c r="C65" s="109">
        <v>191.46999999999997</v>
      </c>
      <c r="D65" s="109">
        <v>191.46999999999997</v>
      </c>
      <c r="E65" s="109">
        <v>191.46999999999997</v>
      </c>
      <c r="F65" t="s">
        <v>246</v>
      </c>
      <c r="H65" t="s">
        <v>267</v>
      </c>
      <c r="I65" t="s">
        <v>268</v>
      </c>
      <c r="J65" t="s">
        <v>287</v>
      </c>
      <c r="K65" s="110">
        <v>9.1315192958219065</v>
      </c>
      <c r="L65" s="110">
        <v>7.4642475142813902</v>
      </c>
      <c r="M65" s="110">
        <v>7.4642475142813902</v>
      </c>
      <c r="N65" s="24" t="s">
        <v>295</v>
      </c>
      <c r="P65" s="24"/>
      <c r="R65" s="24"/>
      <c r="S65" s="24"/>
      <c r="T65" s="24"/>
    </row>
    <row r="66" spans="1:20">
      <c r="A66" t="s">
        <v>269</v>
      </c>
      <c r="B66" t="s">
        <v>270</v>
      </c>
      <c r="C66" s="109">
        <v>813.11099999999999</v>
      </c>
      <c r="D66" s="109">
        <v>813.11099999999999</v>
      </c>
      <c r="E66" s="109">
        <v>813.11099999999999</v>
      </c>
      <c r="F66" t="s">
        <v>246</v>
      </c>
      <c r="H66" t="s">
        <v>269</v>
      </c>
      <c r="I66" t="s">
        <v>270</v>
      </c>
      <c r="J66" t="s">
        <v>287</v>
      </c>
      <c r="K66" s="110">
        <v>9.7214770031362452</v>
      </c>
      <c r="L66" s="110">
        <v>8.4902609183063245</v>
      </c>
      <c r="M66" s="110">
        <v>11.626303239482533</v>
      </c>
      <c r="N66" s="24" t="s">
        <v>295</v>
      </c>
      <c r="P66" s="24"/>
      <c r="R66" s="24"/>
      <c r="S66" s="24"/>
      <c r="T66" s="24"/>
    </row>
    <row r="67" spans="1:20">
      <c r="A67" t="s">
        <v>271</v>
      </c>
      <c r="B67" t="s">
        <v>272</v>
      </c>
      <c r="C67" s="109">
        <v>813.11099999999988</v>
      </c>
      <c r="D67" s="109">
        <v>813.11099999999988</v>
      </c>
      <c r="E67" s="109">
        <v>813.11099999999988</v>
      </c>
      <c r="F67" t="s">
        <v>246</v>
      </c>
      <c r="H67" t="s">
        <v>271</v>
      </c>
      <c r="I67" t="s">
        <v>272</v>
      </c>
      <c r="J67" t="s">
        <v>287</v>
      </c>
      <c r="K67" s="110">
        <v>10.85009174756367</v>
      </c>
      <c r="L67" s="110">
        <v>9.4136729819287641</v>
      </c>
      <c r="M67" s="110">
        <v>12.890795434713262</v>
      </c>
      <c r="N67" s="24" t="s">
        <v>295</v>
      </c>
      <c r="P67" s="24"/>
      <c r="R67" s="24"/>
      <c r="S67" s="24"/>
      <c r="T67" s="24"/>
    </row>
    <row r="68" spans="1:20">
      <c r="A68" t="s">
        <v>273</v>
      </c>
      <c r="B68" t="s">
        <v>274</v>
      </c>
      <c r="C68" s="109">
        <v>813.11099999999988</v>
      </c>
      <c r="D68" s="109">
        <v>813.11099999999988</v>
      </c>
      <c r="E68" s="109">
        <v>813.11099999999988</v>
      </c>
      <c r="F68" t="s">
        <v>246</v>
      </c>
      <c r="H68" t="s">
        <v>273</v>
      </c>
      <c r="I68" t="s">
        <v>274</v>
      </c>
      <c r="J68" t="s">
        <v>287</v>
      </c>
      <c r="K68" s="110">
        <v>11.593951465481744</v>
      </c>
      <c r="L68" s="110">
        <v>10.798791077362422</v>
      </c>
      <c r="M68" s="110">
        <v>14.787533727559351</v>
      </c>
      <c r="N68" s="24" t="s">
        <v>295</v>
      </c>
      <c r="P68" s="24"/>
      <c r="R68" s="24"/>
      <c r="S68" s="24"/>
      <c r="T68" s="24"/>
    </row>
    <row r="69" spans="1:20">
      <c r="A69" t="s">
        <v>275</v>
      </c>
      <c r="B69" t="s">
        <v>276</v>
      </c>
      <c r="C69" s="109">
        <v>0</v>
      </c>
      <c r="D69" s="109">
        <v>0</v>
      </c>
      <c r="E69" s="109">
        <v>0</v>
      </c>
      <c r="F69" t="s">
        <v>246</v>
      </c>
      <c r="H69" t="s">
        <v>288</v>
      </c>
      <c r="I69" t="s">
        <v>276</v>
      </c>
      <c r="J69" t="s">
        <v>289</v>
      </c>
      <c r="K69" s="110">
        <v>44.666666666666622</v>
      </c>
      <c r="L69" s="110">
        <v>47.644444444444375</v>
      </c>
      <c r="M69" s="110">
        <v>53.599999999999866</v>
      </c>
      <c r="N69" s="24" t="s">
        <v>295</v>
      </c>
      <c r="P69" s="24"/>
      <c r="R69" s="24"/>
      <c r="S69" s="24"/>
      <c r="T69" s="24"/>
    </row>
    <row r="70" spans="1:20">
      <c r="A70" t="s">
        <v>277</v>
      </c>
      <c r="B70" t="s">
        <v>278</v>
      </c>
      <c r="C70" s="109">
        <v>6.3819999999999997</v>
      </c>
      <c r="D70" s="109">
        <v>6.3819999999999997</v>
      </c>
      <c r="E70" s="109">
        <v>6.3819999999999997</v>
      </c>
      <c r="F70" t="s">
        <v>246</v>
      </c>
      <c r="H70" t="s">
        <v>277</v>
      </c>
      <c r="I70" t="s">
        <v>278</v>
      </c>
      <c r="J70" t="s">
        <v>289</v>
      </c>
      <c r="K70" s="110">
        <v>4.4631583075084613</v>
      </c>
      <c r="L70" s="110">
        <v>3.6423475842885136</v>
      </c>
      <c r="M70" s="110">
        <v>3.6423475842885136</v>
      </c>
      <c r="N70" s="24" t="s">
        <v>295</v>
      </c>
      <c r="P70" s="24"/>
      <c r="R70" s="24"/>
      <c r="S70" s="24"/>
      <c r="T70" s="24"/>
    </row>
    <row r="71" spans="1:20">
      <c r="A71" t="s">
        <v>279</v>
      </c>
      <c r="B71" t="s">
        <v>280</v>
      </c>
      <c r="C71" s="109">
        <v>31.663500000000003</v>
      </c>
      <c r="D71" s="109">
        <v>31.663500000000003</v>
      </c>
      <c r="E71" s="109">
        <v>31.663500000000003</v>
      </c>
      <c r="F71" t="s">
        <v>246</v>
      </c>
      <c r="H71" t="s">
        <v>279</v>
      </c>
      <c r="I71" t="s">
        <v>280</v>
      </c>
      <c r="J71" t="s">
        <v>289</v>
      </c>
      <c r="K71" s="110">
        <v>4.7453119936153163</v>
      </c>
      <c r="L71" s="110">
        <v>4.1553542863009802</v>
      </c>
      <c r="M71" s="110">
        <v>5.6902148785382787</v>
      </c>
      <c r="N71" s="24" t="s">
        <v>295</v>
      </c>
      <c r="P71" s="24"/>
      <c r="R71" s="24"/>
      <c r="S71" s="24"/>
      <c r="T71" s="24"/>
    </row>
    <row r="72" spans="1:20">
      <c r="A72" t="s">
        <v>281</v>
      </c>
      <c r="B72" t="s">
        <v>282</v>
      </c>
      <c r="C72" s="109">
        <v>31.663499999999999</v>
      </c>
      <c r="D72" s="109">
        <v>154.17749999999998</v>
      </c>
      <c r="E72" s="109">
        <v>154.17749999999998</v>
      </c>
      <c r="F72" t="s">
        <v>246</v>
      </c>
      <c r="H72" t="s">
        <v>281</v>
      </c>
      <c r="I72" t="s">
        <v>282</v>
      </c>
      <c r="J72" t="s">
        <v>289</v>
      </c>
      <c r="K72" s="110">
        <v>5.4122207062315235</v>
      </c>
      <c r="L72" s="110">
        <v>4.6940113234140695</v>
      </c>
      <c r="M72" s="110">
        <v>6.4278353257562024</v>
      </c>
      <c r="N72" s="24" t="s">
        <v>295</v>
      </c>
      <c r="P72" s="24"/>
      <c r="R72" s="24"/>
      <c r="S72" s="24"/>
      <c r="T72" s="24"/>
    </row>
    <row r="73" spans="1:20">
      <c r="A73" t="s">
        <v>283</v>
      </c>
      <c r="B73" t="s">
        <v>284</v>
      </c>
      <c r="C73" s="109">
        <v>0</v>
      </c>
      <c r="D73" s="109">
        <v>684.7109999999999</v>
      </c>
      <c r="E73" s="109">
        <v>684.7109999999999</v>
      </c>
      <c r="F73" t="s">
        <v>246</v>
      </c>
      <c r="H73" t="s">
        <v>283</v>
      </c>
      <c r="I73" t="s">
        <v>284</v>
      </c>
      <c r="J73" t="s">
        <v>289</v>
      </c>
      <c r="K73" s="110">
        <v>5.7969757327408722</v>
      </c>
      <c r="L73" s="110">
        <v>5.4122207062315235</v>
      </c>
      <c r="M73" s="110">
        <v>7.4113292553801031</v>
      </c>
      <c r="N73" s="24" t="s">
        <v>295</v>
      </c>
      <c r="P73" s="24"/>
      <c r="R73" s="24"/>
      <c r="S73" s="24"/>
      <c r="T73" s="24"/>
    </row>
    <row r="74" spans="1:20">
      <c r="B74" t="s">
        <v>285</v>
      </c>
      <c r="C74" s="109">
        <v>69.709000000000003</v>
      </c>
      <c r="D74" s="109">
        <v>876.93399999999997</v>
      </c>
      <c r="E74" s="109">
        <v>876.93399999999997</v>
      </c>
      <c r="F74" t="s">
        <v>246</v>
      </c>
    </row>
  </sheetData>
  <mergeCells count="1">
    <mergeCell ref="A2:XFD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39173-2B4F-499E-8A37-89B936E54A9E}">
  <sheetPr>
    <tabColor theme="5" tint="0.39997558519241921"/>
  </sheetPr>
  <dimension ref="A1:P90"/>
  <sheetViews>
    <sheetView workbookViewId="0">
      <selection activeCell="B22" sqref="B22"/>
    </sheetView>
  </sheetViews>
  <sheetFormatPr defaultRowHeight="15"/>
  <cols>
    <col min="1" max="1" width="14.42578125" bestFit="1" customWidth="1"/>
    <col min="2" max="2" width="59.42578125" bestFit="1" customWidth="1"/>
    <col min="3" max="13" width="9.5703125" bestFit="1" customWidth="1"/>
    <col min="16" max="16" width="20.7109375" bestFit="1" customWidth="1"/>
    <col min="19" max="19" width="27.5703125" bestFit="1" customWidth="1"/>
  </cols>
  <sheetData>
    <row r="1" spans="1:16" ht="31.5">
      <c r="A1" s="124" t="s">
        <v>479</v>
      </c>
    </row>
    <row r="4" spans="1:16" s="24" customFormat="1"/>
    <row r="5" spans="1:16" s="24" customFormat="1"/>
    <row r="6" spans="1:16" s="24" customFormat="1"/>
    <row r="7" spans="1:16" s="24" customFormat="1"/>
    <row r="8" spans="1:16" s="24" customFormat="1"/>
    <row r="9" spans="1:16" s="24" customFormat="1"/>
    <row r="10" spans="1:16" s="24" customFormat="1"/>
    <row r="11" spans="1:16">
      <c r="B11" t="s">
        <v>296</v>
      </c>
    </row>
    <row r="12" spans="1:16">
      <c r="B12" t="s">
        <v>297</v>
      </c>
      <c r="C12">
        <v>2020</v>
      </c>
      <c r="D12">
        <v>2030</v>
      </c>
      <c r="E12">
        <v>2050</v>
      </c>
      <c r="F12" t="s">
        <v>0</v>
      </c>
    </row>
    <row r="13" spans="1:16">
      <c r="B13" t="s">
        <v>298</v>
      </c>
      <c r="C13" s="111">
        <v>55.493799233654997</v>
      </c>
      <c r="D13" s="111">
        <v>60.719671979062298</v>
      </c>
      <c r="E13" s="111">
        <v>66.104342598719697</v>
      </c>
      <c r="F13" t="s">
        <v>348</v>
      </c>
      <c r="G13" t="s">
        <v>106</v>
      </c>
      <c r="I13" s="111"/>
      <c r="L13" s="24" t="s">
        <v>452</v>
      </c>
      <c r="M13" s="24"/>
      <c r="N13" s="24"/>
      <c r="O13" s="24"/>
      <c r="P13" s="24"/>
    </row>
    <row r="14" spans="1:16">
      <c r="B14" t="s">
        <v>299</v>
      </c>
      <c r="C14" s="111">
        <v>0.47934277855969498</v>
      </c>
      <c r="D14" s="111">
        <v>0.485278832822791</v>
      </c>
      <c r="E14" s="111">
        <v>0.5913390582441389</v>
      </c>
      <c r="F14" t="s">
        <v>349</v>
      </c>
      <c r="G14" t="s">
        <v>106</v>
      </c>
      <c r="I14" s="111"/>
      <c r="L14" s="24" t="s">
        <v>450</v>
      </c>
      <c r="M14" s="24" t="s">
        <v>449</v>
      </c>
      <c r="N14" s="24" t="s">
        <v>451</v>
      </c>
      <c r="O14" s="24" t="s">
        <v>450</v>
      </c>
      <c r="P14" s="24" t="s">
        <v>449</v>
      </c>
    </row>
    <row r="15" spans="1:16">
      <c r="B15" t="s">
        <v>300</v>
      </c>
      <c r="C15" s="111">
        <v>5712.8796940466837</v>
      </c>
      <c r="D15" s="111">
        <v>5855.8647042000393</v>
      </c>
      <c r="E15" s="111">
        <v>6003.2473522938362</v>
      </c>
      <c r="F15" t="s">
        <v>350</v>
      </c>
      <c r="G15" t="s">
        <v>351</v>
      </c>
      <c r="I15" s="111"/>
      <c r="L15" s="24"/>
      <c r="M15" s="24" t="s">
        <v>448</v>
      </c>
      <c r="N15" s="24"/>
      <c r="O15" s="24"/>
      <c r="P15" s="24" t="s">
        <v>447</v>
      </c>
    </row>
    <row r="16" spans="1:16">
      <c r="B16" t="s">
        <v>301</v>
      </c>
      <c r="C16" s="111">
        <v>1428.21992351167</v>
      </c>
      <c r="D16" s="111">
        <v>1486.9604091816891</v>
      </c>
      <c r="E16" s="111">
        <v>1525.550494744997</v>
      </c>
      <c r="F16" t="s">
        <v>352</v>
      </c>
      <c r="G16" t="s">
        <v>351</v>
      </c>
      <c r="I16" s="111"/>
      <c r="L16" s="24" t="s">
        <v>311</v>
      </c>
      <c r="M16" s="24" t="s">
        <v>446</v>
      </c>
      <c r="N16" s="24" t="s">
        <v>106</v>
      </c>
      <c r="O16" s="24"/>
      <c r="P16" s="24"/>
    </row>
    <row r="17" spans="1:16">
      <c r="B17" t="s">
        <v>302</v>
      </c>
      <c r="C17" s="111">
        <v>44823.270786574722</v>
      </c>
      <c r="D17" s="111">
        <v>51850.675596732231</v>
      </c>
      <c r="E17" s="111">
        <v>61778.879647695001</v>
      </c>
      <c r="F17" t="s">
        <v>353</v>
      </c>
      <c r="G17" t="s">
        <v>351</v>
      </c>
      <c r="I17" s="111"/>
      <c r="L17" s="24" t="s">
        <v>312</v>
      </c>
      <c r="M17" s="24" t="s">
        <v>445</v>
      </c>
      <c r="N17" s="24" t="s">
        <v>106</v>
      </c>
      <c r="O17" s="24"/>
      <c r="P17" s="24"/>
    </row>
    <row r="18" spans="1:16">
      <c r="B18" t="s">
        <v>303</v>
      </c>
      <c r="C18" s="111">
        <v>11238.25396258961</v>
      </c>
      <c r="D18" s="111">
        <v>12789.376631371877</v>
      </c>
      <c r="E18" s="111">
        <v>15489.426068679646</v>
      </c>
      <c r="F18" t="s">
        <v>354</v>
      </c>
      <c r="G18" t="s">
        <v>351</v>
      </c>
      <c r="I18" s="111"/>
      <c r="L18" s="24" t="s">
        <v>313</v>
      </c>
      <c r="M18" s="24" t="s">
        <v>444</v>
      </c>
      <c r="N18" s="24" t="s">
        <v>106</v>
      </c>
      <c r="O18" s="24"/>
      <c r="P18" s="24"/>
    </row>
    <row r="19" spans="1:16">
      <c r="B19" t="s">
        <v>304</v>
      </c>
      <c r="C19" s="111">
        <v>23616.722038532112</v>
      </c>
      <c r="D19" s="111">
        <v>25735.54527517411</v>
      </c>
      <c r="E19" s="111">
        <v>28817.465654634871</v>
      </c>
      <c r="F19" t="s">
        <v>355</v>
      </c>
      <c r="G19" t="s">
        <v>356</v>
      </c>
      <c r="I19" s="111"/>
      <c r="L19" s="24" t="s">
        <v>314</v>
      </c>
      <c r="M19" s="24" t="s">
        <v>443</v>
      </c>
      <c r="N19" s="24" t="s">
        <v>106</v>
      </c>
      <c r="O19" s="24"/>
      <c r="P19" s="24"/>
    </row>
    <row r="20" spans="1:16">
      <c r="B20" t="s">
        <v>305</v>
      </c>
      <c r="C20" s="111">
        <v>568.69819879511647</v>
      </c>
      <c r="D20" s="111">
        <v>608.49538587684674</v>
      </c>
      <c r="E20" s="111">
        <v>617.97338814667853</v>
      </c>
      <c r="F20" t="s">
        <v>357</v>
      </c>
      <c r="G20" t="s">
        <v>351</v>
      </c>
      <c r="I20" s="111"/>
      <c r="L20" s="24" t="s">
        <v>315</v>
      </c>
      <c r="M20" s="24" t="s">
        <v>442</v>
      </c>
      <c r="N20" s="24" t="s">
        <v>106</v>
      </c>
      <c r="O20" s="24"/>
      <c r="P20" s="24"/>
    </row>
    <row r="21" spans="1:16">
      <c r="B21" t="s">
        <v>306</v>
      </c>
      <c r="C21" s="111">
        <v>37.106221386153699</v>
      </c>
      <c r="D21" s="111">
        <v>37.159731267892901</v>
      </c>
      <c r="E21" s="111">
        <v>45.281184766996198</v>
      </c>
      <c r="F21" t="s">
        <v>358</v>
      </c>
      <c r="G21" t="s">
        <v>106</v>
      </c>
      <c r="I21" s="111"/>
      <c r="L21" s="24" t="s">
        <v>316</v>
      </c>
      <c r="M21" s="24" t="s">
        <v>441</v>
      </c>
      <c r="N21" s="24" t="s">
        <v>106</v>
      </c>
      <c r="O21" s="24"/>
      <c r="P21" s="24"/>
    </row>
    <row r="22" spans="1:16">
      <c r="B22" t="s">
        <v>307</v>
      </c>
      <c r="C22" s="111">
        <v>2.8470240000000002</v>
      </c>
      <c r="D22" s="111">
        <v>2.8470240000000002</v>
      </c>
      <c r="E22" s="111">
        <v>2.8470240000000002</v>
      </c>
      <c r="F22" t="s">
        <v>359</v>
      </c>
      <c r="G22" t="s">
        <v>106</v>
      </c>
      <c r="I22" s="111"/>
      <c r="L22" s="24" t="s">
        <v>317</v>
      </c>
      <c r="M22" s="24" t="s">
        <v>440</v>
      </c>
      <c r="N22" s="24" t="s">
        <v>106</v>
      </c>
      <c r="O22" s="24"/>
      <c r="P22" s="24"/>
    </row>
    <row r="23" spans="1:16">
      <c r="B23" t="s">
        <v>308</v>
      </c>
      <c r="C23" s="111">
        <v>400.0764553940964</v>
      </c>
      <c r="D23" s="111">
        <v>457.17950339485571</v>
      </c>
      <c r="E23" s="111">
        <v>488.17907471396359</v>
      </c>
      <c r="F23" t="s">
        <v>360</v>
      </c>
      <c r="G23" t="s">
        <v>356</v>
      </c>
      <c r="I23" s="111"/>
      <c r="L23" s="24" t="s">
        <v>318</v>
      </c>
      <c r="M23" s="24" t="s">
        <v>439</v>
      </c>
      <c r="N23" s="24" t="s">
        <v>106</v>
      </c>
      <c r="O23" s="24"/>
      <c r="P23" s="24"/>
    </row>
    <row r="24" spans="1:16">
      <c r="B24" t="s">
        <v>309</v>
      </c>
      <c r="C24" s="111">
        <v>128.70803497202485</v>
      </c>
      <c r="D24" s="111">
        <v>138.14597753683697</v>
      </c>
      <c r="E24" s="111">
        <v>146.39682484424318</v>
      </c>
      <c r="F24" t="s">
        <v>361</v>
      </c>
      <c r="G24" t="s">
        <v>351</v>
      </c>
      <c r="I24" s="111"/>
      <c r="L24" s="24" t="s">
        <v>319</v>
      </c>
      <c r="M24" s="24" t="s">
        <v>438</v>
      </c>
      <c r="N24" s="24" t="s">
        <v>106</v>
      </c>
      <c r="O24" s="24"/>
      <c r="P24" s="24"/>
    </row>
    <row r="25" spans="1:16">
      <c r="B25" t="s">
        <v>310</v>
      </c>
      <c r="C25" s="111">
        <v>1954.0219854843813</v>
      </c>
      <c r="D25" s="111">
        <v>2002.9282934056791</v>
      </c>
      <c r="E25" s="111">
        <v>1917.9537874148864</v>
      </c>
      <c r="F25" t="s">
        <v>362</v>
      </c>
      <c r="G25" t="s">
        <v>351</v>
      </c>
      <c r="I25" s="111"/>
      <c r="L25" s="24" t="s">
        <v>320</v>
      </c>
      <c r="M25" s="24" t="s">
        <v>437</v>
      </c>
      <c r="N25" s="24" t="s">
        <v>106</v>
      </c>
      <c r="O25" s="24"/>
      <c r="P25" s="24"/>
    </row>
    <row r="26" spans="1:16">
      <c r="B26" t="s">
        <v>453</v>
      </c>
      <c r="C26" s="111">
        <v>27.928975235946076</v>
      </c>
      <c r="D26" s="111">
        <v>29.790373988881491</v>
      </c>
      <c r="E26" s="111">
        <v>30.274381994821113</v>
      </c>
      <c r="F26" t="s">
        <v>311</v>
      </c>
      <c r="G26" t="s">
        <v>106</v>
      </c>
      <c r="I26" s="111"/>
      <c r="L26" s="24" t="s">
        <v>321</v>
      </c>
      <c r="M26" s="24" t="s">
        <v>436</v>
      </c>
      <c r="N26" s="24" t="s">
        <v>106</v>
      </c>
      <c r="O26" s="24"/>
      <c r="P26" s="24"/>
    </row>
    <row r="27" spans="1:16">
      <c r="A27" s="24"/>
      <c r="B27" t="s">
        <v>454</v>
      </c>
      <c r="C27" s="111">
        <v>80.096876285804456</v>
      </c>
      <c r="D27" s="111">
        <v>83.639864317908689</v>
      </c>
      <c r="E27" s="111">
        <v>82.293197406927277</v>
      </c>
      <c r="F27" t="s">
        <v>312</v>
      </c>
      <c r="G27" t="s">
        <v>106</v>
      </c>
      <c r="I27" s="111"/>
      <c r="L27" s="24" t="s">
        <v>323</v>
      </c>
      <c r="M27" s="24" t="s">
        <v>435</v>
      </c>
      <c r="N27" s="24" t="s">
        <v>106</v>
      </c>
      <c r="O27" s="24"/>
      <c r="P27" s="24"/>
    </row>
    <row r="28" spans="1:16">
      <c r="A28" s="24"/>
      <c r="B28" t="s">
        <v>455</v>
      </c>
      <c r="C28" s="111">
        <v>31.176575790917653</v>
      </c>
      <c r="D28" s="111">
        <v>32.552081868136533</v>
      </c>
      <c r="E28" s="111">
        <v>33.034082193827992</v>
      </c>
      <c r="F28" t="s">
        <v>313</v>
      </c>
      <c r="G28" t="s">
        <v>106</v>
      </c>
      <c r="I28" s="111"/>
      <c r="J28" s="24"/>
      <c r="L28" s="24" t="s">
        <v>324</v>
      </c>
      <c r="M28" s="24" t="s">
        <v>434</v>
      </c>
      <c r="N28" s="24" t="s">
        <v>106</v>
      </c>
      <c r="O28" s="24"/>
      <c r="P28" s="24"/>
    </row>
    <row r="29" spans="1:16">
      <c r="A29" s="24"/>
      <c r="B29" t="s">
        <v>456</v>
      </c>
      <c r="C29" s="111">
        <v>28.145285825798705</v>
      </c>
      <c r="D29" s="111">
        <v>30.02110115717279</v>
      </c>
      <c r="E29" s="111">
        <v>30.04425592115674</v>
      </c>
      <c r="F29" t="s">
        <v>314</v>
      </c>
      <c r="G29" t="s">
        <v>106</v>
      </c>
      <c r="I29" s="111"/>
      <c r="J29" s="24"/>
      <c r="L29" s="24" t="s">
        <v>325</v>
      </c>
      <c r="M29" s="24" t="s">
        <v>433</v>
      </c>
      <c r="N29" s="24" t="s">
        <v>106</v>
      </c>
      <c r="O29" s="24"/>
      <c r="P29" s="24"/>
    </row>
    <row r="30" spans="1:16">
      <c r="A30" s="24"/>
      <c r="B30" t="s">
        <v>457</v>
      </c>
      <c r="C30" s="111">
        <v>53.932908333402843</v>
      </c>
      <c r="D30" s="111">
        <v>45.223898581820997</v>
      </c>
      <c r="E30" s="111">
        <v>29.639061527319324</v>
      </c>
      <c r="F30" t="s">
        <v>315</v>
      </c>
      <c r="G30" t="s">
        <v>106</v>
      </c>
      <c r="I30" s="111"/>
      <c r="J30" s="24"/>
      <c r="L30" s="24" t="s">
        <v>326</v>
      </c>
      <c r="M30" s="24" t="s">
        <v>432</v>
      </c>
      <c r="N30" s="24" t="s">
        <v>106</v>
      </c>
      <c r="O30" s="24"/>
      <c r="P30" s="24"/>
    </row>
    <row r="31" spans="1:16">
      <c r="A31" s="24"/>
      <c r="B31" t="s">
        <v>458</v>
      </c>
      <c r="C31" s="111">
        <v>39.759115586120537</v>
      </c>
      <c r="D31" s="111">
        <v>47.751373747195771</v>
      </c>
      <c r="E31" s="111">
        <v>62.944213701811954</v>
      </c>
      <c r="F31" t="s">
        <v>316</v>
      </c>
      <c r="G31" t="s">
        <v>106</v>
      </c>
      <c r="I31" s="111"/>
      <c r="J31" s="24"/>
      <c r="L31" s="24" t="s">
        <v>327</v>
      </c>
      <c r="M31" s="24" t="s">
        <v>431</v>
      </c>
      <c r="N31" s="24" t="s">
        <v>106</v>
      </c>
      <c r="O31" s="24"/>
      <c r="P31" s="24"/>
    </row>
    <row r="32" spans="1:16">
      <c r="A32" s="24"/>
      <c r="B32" t="s">
        <v>459</v>
      </c>
      <c r="C32" s="111">
        <v>480.19471522860658</v>
      </c>
      <c r="D32" s="111">
        <v>367.39963777595904</v>
      </c>
      <c r="E32" s="111">
        <v>245.25969439499201</v>
      </c>
      <c r="F32" t="s">
        <v>317</v>
      </c>
      <c r="G32" t="s">
        <v>106</v>
      </c>
      <c r="I32" s="111"/>
      <c r="J32" s="24"/>
      <c r="L32" s="24" t="s">
        <v>328</v>
      </c>
      <c r="M32" s="24" t="s">
        <v>430</v>
      </c>
      <c r="N32" s="24" t="s">
        <v>106</v>
      </c>
      <c r="O32" s="24"/>
      <c r="P32" s="24"/>
    </row>
    <row r="33" spans="1:16">
      <c r="A33" s="24"/>
      <c r="B33" t="s">
        <v>460</v>
      </c>
      <c r="C33" s="111">
        <v>81.760453936701637</v>
      </c>
      <c r="D33" s="111">
        <v>92.727625447185019</v>
      </c>
      <c r="E33" s="111">
        <v>129.4381781154467</v>
      </c>
      <c r="F33" t="s">
        <v>318</v>
      </c>
      <c r="G33" t="s">
        <v>106</v>
      </c>
      <c r="I33" s="111"/>
      <c r="J33" s="24"/>
      <c r="L33" s="24" t="s">
        <v>329</v>
      </c>
      <c r="M33" s="24" t="s">
        <v>429</v>
      </c>
      <c r="N33" s="24" t="s">
        <v>106</v>
      </c>
      <c r="O33" s="24"/>
      <c r="P33" s="24"/>
    </row>
    <row r="34" spans="1:16">
      <c r="A34" s="24"/>
      <c r="B34" t="s">
        <v>461</v>
      </c>
      <c r="C34" s="111">
        <v>728.193652438855</v>
      </c>
      <c r="D34" s="111">
        <v>633.38435280139231</v>
      </c>
      <c r="E34" s="111">
        <v>536.93903222048164</v>
      </c>
      <c r="F34" t="s">
        <v>319</v>
      </c>
      <c r="G34" t="s">
        <v>106</v>
      </c>
      <c r="I34" s="111"/>
      <c r="J34" s="24"/>
      <c r="L34" s="24" t="s">
        <v>330</v>
      </c>
      <c r="M34" s="24" t="s">
        <v>428</v>
      </c>
      <c r="N34" s="24" t="s">
        <v>106</v>
      </c>
      <c r="O34" s="24"/>
      <c r="P34" s="24"/>
    </row>
    <row r="35" spans="1:16">
      <c r="A35" s="24"/>
      <c r="B35" t="s">
        <v>462</v>
      </c>
      <c r="C35" s="111">
        <v>75.474008285616662</v>
      </c>
      <c r="D35" s="111">
        <v>91.640136279654058</v>
      </c>
      <c r="E35" s="111">
        <v>119.48585969353385</v>
      </c>
      <c r="F35" t="s">
        <v>320</v>
      </c>
      <c r="G35" t="s">
        <v>106</v>
      </c>
      <c r="I35" s="111"/>
      <c r="J35" s="24"/>
      <c r="L35" s="24" t="s">
        <v>365</v>
      </c>
      <c r="M35" s="24" t="s">
        <v>427</v>
      </c>
      <c r="N35" s="24" t="s">
        <v>106</v>
      </c>
      <c r="O35" s="24"/>
      <c r="P35" s="24"/>
    </row>
    <row r="36" spans="1:16">
      <c r="A36" s="24"/>
      <c r="B36" t="s">
        <v>463</v>
      </c>
      <c r="C36" s="111">
        <v>134.19757333769661</v>
      </c>
      <c r="D36" s="111">
        <v>145.59731376802409</v>
      </c>
      <c r="E36" s="111">
        <v>154.22148334890375</v>
      </c>
      <c r="F36" t="s">
        <v>321</v>
      </c>
      <c r="G36" t="s">
        <v>106</v>
      </c>
      <c r="I36" s="111"/>
      <c r="J36" s="24"/>
      <c r="L36" s="24" t="s">
        <v>364</v>
      </c>
      <c r="M36" s="24" t="s">
        <v>426</v>
      </c>
      <c r="N36" s="24" t="s">
        <v>106</v>
      </c>
      <c r="O36" s="24"/>
      <c r="P36" s="24"/>
    </row>
    <row r="37" spans="1:16">
      <c r="A37" s="24"/>
      <c r="B37" t="s">
        <v>464</v>
      </c>
      <c r="C37" s="111">
        <v>153.5491504368874</v>
      </c>
      <c r="D37" s="111">
        <v>175.51666128168938</v>
      </c>
      <c r="E37" s="111">
        <v>180.88589366034833</v>
      </c>
      <c r="F37" t="s">
        <v>322</v>
      </c>
      <c r="G37" t="s">
        <v>106</v>
      </c>
      <c r="I37" s="111"/>
      <c r="J37" s="24"/>
      <c r="L37" s="24" t="s">
        <v>366</v>
      </c>
      <c r="M37" s="24" t="s">
        <v>425</v>
      </c>
      <c r="N37" s="24" t="s">
        <v>106</v>
      </c>
      <c r="O37" s="24"/>
      <c r="P37" s="24"/>
    </row>
    <row r="38" spans="1:16">
      <c r="A38" s="24"/>
      <c r="B38" t="s">
        <v>465</v>
      </c>
      <c r="C38" s="111">
        <v>71.602741496676956</v>
      </c>
      <c r="D38" s="111">
        <v>74.761844238899656</v>
      </c>
      <c r="E38" s="111">
        <v>75.868846654856711</v>
      </c>
      <c r="F38" t="s">
        <v>324</v>
      </c>
      <c r="G38" t="s">
        <v>106</v>
      </c>
      <c r="I38" s="111"/>
      <c r="J38" s="24"/>
      <c r="L38" s="24" t="s">
        <v>367</v>
      </c>
      <c r="M38" s="24" t="s">
        <v>424</v>
      </c>
      <c r="N38" s="24" t="s">
        <v>106</v>
      </c>
      <c r="O38" s="24"/>
      <c r="P38" s="24"/>
    </row>
    <row r="39" spans="1:16">
      <c r="A39" s="24"/>
      <c r="B39" t="s">
        <v>466</v>
      </c>
      <c r="C39" s="111">
        <v>16.725939800774647</v>
      </c>
      <c r="D39" s="111">
        <v>13.793876413703103</v>
      </c>
      <c r="E39" s="111">
        <v>9.1918120898065041</v>
      </c>
      <c r="F39" t="s">
        <v>325</v>
      </c>
      <c r="G39" t="s">
        <v>106</v>
      </c>
      <c r="I39" s="111"/>
      <c r="J39" s="24"/>
      <c r="L39" s="24" t="s">
        <v>368</v>
      </c>
      <c r="M39" s="24" t="s">
        <v>423</v>
      </c>
      <c r="N39" s="24" t="s">
        <v>106</v>
      </c>
      <c r="O39" s="24"/>
      <c r="P39" s="24"/>
    </row>
    <row r="40" spans="1:16">
      <c r="A40" s="24"/>
      <c r="B40" t="s">
        <v>467</v>
      </c>
      <c r="C40" s="111">
        <v>25.910662957070564</v>
      </c>
      <c r="D40" s="111">
        <v>34.286062367648299</v>
      </c>
      <c r="E40" s="111">
        <v>49.214765700725145</v>
      </c>
      <c r="F40" t="s">
        <v>326</v>
      </c>
      <c r="G40" t="s">
        <v>106</v>
      </c>
      <c r="I40" s="111"/>
      <c r="J40" s="24"/>
      <c r="L40" s="24" t="s">
        <v>369</v>
      </c>
      <c r="M40" s="24" t="s">
        <v>422</v>
      </c>
      <c r="N40" s="24" t="s">
        <v>106</v>
      </c>
      <c r="O40" s="24"/>
      <c r="P40" s="24"/>
    </row>
    <row r="41" spans="1:16">
      <c r="A41" s="24"/>
      <c r="B41" t="s">
        <v>468</v>
      </c>
      <c r="C41" s="111">
        <v>146.5999657788355</v>
      </c>
      <c r="D41" s="111">
        <v>115.92414835747246</v>
      </c>
      <c r="E41" s="111">
        <v>74.876006888406437</v>
      </c>
      <c r="F41" t="s">
        <v>327</v>
      </c>
      <c r="G41" t="s">
        <v>106</v>
      </c>
      <c r="I41" s="111"/>
      <c r="J41" s="24"/>
      <c r="L41" s="24" t="s">
        <v>370</v>
      </c>
      <c r="M41" s="24" t="s">
        <v>421</v>
      </c>
      <c r="N41" s="24" t="s">
        <v>106</v>
      </c>
      <c r="O41" s="24"/>
      <c r="P41" s="24"/>
    </row>
    <row r="42" spans="1:16">
      <c r="A42" s="24"/>
      <c r="B42" t="s">
        <v>469</v>
      </c>
      <c r="C42" s="111">
        <v>52.452344817045962</v>
      </c>
      <c r="D42" s="111">
        <v>72.896858298993905</v>
      </c>
      <c r="E42" s="111">
        <v>99.628089983708534</v>
      </c>
      <c r="F42" t="s">
        <v>328</v>
      </c>
      <c r="G42" t="s">
        <v>106</v>
      </c>
      <c r="I42" s="111"/>
      <c r="J42" s="24"/>
      <c r="L42" s="24" t="s">
        <v>371</v>
      </c>
      <c r="M42" s="24" t="s">
        <v>420</v>
      </c>
      <c r="N42" s="24" t="s">
        <v>106</v>
      </c>
      <c r="O42" s="24"/>
      <c r="P42" s="24"/>
    </row>
    <row r="43" spans="1:16">
      <c r="A43" s="24"/>
      <c r="B43" t="s">
        <v>470</v>
      </c>
      <c r="C43" s="111">
        <v>226.99936886004232</v>
      </c>
      <c r="D43" s="111">
        <v>191.99931234418762</v>
      </c>
      <c r="E43" s="111">
        <v>167.3796812457185</v>
      </c>
      <c r="F43" t="s">
        <v>329</v>
      </c>
      <c r="G43" t="s">
        <v>106</v>
      </c>
      <c r="I43" s="111"/>
      <c r="J43" s="24"/>
      <c r="L43" s="24" t="s">
        <v>372</v>
      </c>
      <c r="M43" s="24" t="s">
        <v>419</v>
      </c>
      <c r="N43" s="24" t="s">
        <v>106</v>
      </c>
      <c r="O43" s="24"/>
      <c r="P43" s="24"/>
    </row>
    <row r="44" spans="1:16">
      <c r="A44" s="24"/>
      <c r="B44" t="s">
        <v>471</v>
      </c>
      <c r="C44" s="111">
        <v>49.440208853340309</v>
      </c>
      <c r="D44" s="111">
        <v>65.421332021634583</v>
      </c>
      <c r="E44" s="111">
        <v>93.906832833394901</v>
      </c>
      <c r="F44" t="s">
        <v>330</v>
      </c>
      <c r="G44" t="s">
        <v>106</v>
      </c>
      <c r="I44" s="111"/>
      <c r="J44" s="24"/>
      <c r="L44" s="24" t="s">
        <v>373</v>
      </c>
      <c r="M44" s="24" t="s">
        <v>418</v>
      </c>
      <c r="N44" s="24" t="s">
        <v>106</v>
      </c>
      <c r="O44" s="24"/>
      <c r="P44" s="24"/>
    </row>
    <row r="45" spans="1:16">
      <c r="A45" s="24"/>
      <c r="B45" t="s">
        <v>472</v>
      </c>
      <c r="C45" s="111">
        <v>12.2583364584686</v>
      </c>
      <c r="D45" s="111">
        <v>12.818038933940301</v>
      </c>
      <c r="E45" s="111">
        <v>13.4935456878911</v>
      </c>
      <c r="F45" t="s">
        <v>331</v>
      </c>
      <c r="G45" t="s">
        <v>106</v>
      </c>
      <c r="I45" s="111"/>
      <c r="J45" s="24"/>
      <c r="L45" s="24" t="s">
        <v>374</v>
      </c>
      <c r="M45" s="24" t="s">
        <v>417</v>
      </c>
      <c r="N45" s="24" t="s">
        <v>106</v>
      </c>
      <c r="O45" s="24"/>
      <c r="P45" s="24"/>
    </row>
    <row r="46" spans="1:16">
      <c r="A46" s="24"/>
      <c r="B46" t="s">
        <v>473</v>
      </c>
      <c r="C46" s="111">
        <v>4.2952468998055302</v>
      </c>
      <c r="D46" s="111">
        <v>4.1616834465945498</v>
      </c>
      <c r="E46" s="111">
        <v>4.66140222062125</v>
      </c>
      <c r="F46" t="s">
        <v>332</v>
      </c>
      <c r="G46" t="s">
        <v>363</v>
      </c>
      <c r="I46" s="111"/>
      <c r="J46" s="24"/>
      <c r="L46" s="24" t="s">
        <v>416</v>
      </c>
      <c r="M46" s="24" t="s">
        <v>415</v>
      </c>
      <c r="N46" s="24" t="s">
        <v>106</v>
      </c>
      <c r="O46" s="24"/>
      <c r="P46" s="24"/>
    </row>
    <row r="47" spans="1:16">
      <c r="A47" s="24"/>
      <c r="B47" t="s">
        <v>474</v>
      </c>
      <c r="C47" s="111">
        <v>0.32214351748541503</v>
      </c>
      <c r="D47" s="111">
        <v>0.31212625849459097</v>
      </c>
      <c r="E47" s="111">
        <v>0.34960516654659402</v>
      </c>
      <c r="F47" t="s">
        <v>333</v>
      </c>
      <c r="G47" t="s">
        <v>363</v>
      </c>
      <c r="I47" s="111"/>
      <c r="J47" s="24"/>
      <c r="L47" s="24" t="s">
        <v>414</v>
      </c>
      <c r="M47" s="24" t="s">
        <v>413</v>
      </c>
      <c r="N47" s="24" t="s">
        <v>363</v>
      </c>
      <c r="O47" s="24"/>
      <c r="P47" s="24"/>
    </row>
    <row r="48" spans="1:16">
      <c r="A48" s="24"/>
      <c r="B48" t="s">
        <v>475</v>
      </c>
      <c r="C48" s="111">
        <v>16.185907714278802</v>
      </c>
      <c r="D48" s="111">
        <v>16.631442824665601</v>
      </c>
      <c r="E48" s="111">
        <v>17.816878006454701</v>
      </c>
      <c r="F48" t="s">
        <v>334</v>
      </c>
      <c r="G48" t="s">
        <v>106</v>
      </c>
      <c r="I48" s="111"/>
      <c r="J48" s="24"/>
      <c r="L48" s="24" t="s">
        <v>412</v>
      </c>
      <c r="M48" s="24" t="s">
        <v>411</v>
      </c>
      <c r="N48" s="24" t="s">
        <v>363</v>
      </c>
      <c r="O48" s="24"/>
      <c r="P48" s="24"/>
    </row>
    <row r="49" spans="1:16">
      <c r="A49" s="24"/>
      <c r="B49" t="s">
        <v>476</v>
      </c>
      <c r="C49" s="111">
        <v>3.6860223873229998</v>
      </c>
      <c r="D49" s="111">
        <v>3.33843187406766</v>
      </c>
      <c r="E49" s="111">
        <v>3.38265735990558</v>
      </c>
      <c r="F49" t="s">
        <v>335</v>
      </c>
      <c r="G49" t="s">
        <v>106</v>
      </c>
      <c r="I49" s="111"/>
      <c r="J49" s="24"/>
      <c r="L49" s="24" t="s">
        <v>331</v>
      </c>
      <c r="M49" s="24" t="s">
        <v>410</v>
      </c>
      <c r="N49" s="24" t="s">
        <v>106</v>
      </c>
      <c r="O49" s="24"/>
      <c r="P49" s="24"/>
    </row>
    <row r="50" spans="1:16">
      <c r="A50" s="24"/>
      <c r="B50" t="s">
        <v>477</v>
      </c>
      <c r="C50" s="111">
        <v>30.285033719748899</v>
      </c>
      <c r="D50" s="111">
        <v>30.616149836833198</v>
      </c>
      <c r="E50" s="111">
        <v>30.652927122510899</v>
      </c>
      <c r="F50" t="s">
        <v>336</v>
      </c>
      <c r="G50" t="s">
        <v>106</v>
      </c>
      <c r="I50" s="111"/>
      <c r="J50" s="24"/>
      <c r="L50" s="24" t="s">
        <v>409</v>
      </c>
      <c r="M50" s="24" t="s">
        <v>408</v>
      </c>
      <c r="N50" s="24" t="s">
        <v>363</v>
      </c>
      <c r="O50" s="24"/>
      <c r="P50" s="24"/>
    </row>
    <row r="51" spans="1:16">
      <c r="A51" s="24"/>
      <c r="B51" t="s">
        <v>337</v>
      </c>
      <c r="C51" s="111">
        <v>96.407323102859152</v>
      </c>
      <c r="D51" s="111">
        <v>104.5092370811732</v>
      </c>
      <c r="E51" s="111">
        <v>112.48839176698525</v>
      </c>
      <c r="F51" t="s">
        <v>364</v>
      </c>
      <c r="G51" t="s">
        <v>106</v>
      </c>
      <c r="I51" s="111"/>
      <c r="J51" s="24"/>
      <c r="L51" s="24" t="s">
        <v>332</v>
      </c>
      <c r="M51" s="24" t="s">
        <v>407</v>
      </c>
      <c r="N51" s="24" t="s">
        <v>363</v>
      </c>
      <c r="O51" s="24"/>
      <c r="P51" s="24"/>
    </row>
    <row r="52" spans="1:16">
      <c r="A52" s="24"/>
      <c r="B52" t="s">
        <v>338</v>
      </c>
      <c r="C52" s="111">
        <v>113.36231357663563</v>
      </c>
      <c r="D52" s="111">
        <v>124.7605048355138</v>
      </c>
      <c r="E52" s="111">
        <v>128.24295760622533</v>
      </c>
      <c r="F52" t="s">
        <v>365</v>
      </c>
      <c r="G52" t="s">
        <v>106</v>
      </c>
      <c r="I52" s="111"/>
      <c r="J52" s="24"/>
      <c r="L52" s="24" t="s">
        <v>406</v>
      </c>
      <c r="M52" s="24" t="s">
        <v>405</v>
      </c>
      <c r="N52" s="24" t="s">
        <v>363</v>
      </c>
      <c r="O52" s="24"/>
      <c r="P52" s="24"/>
    </row>
    <row r="53" spans="1:16">
      <c r="A53" s="24"/>
      <c r="B53" t="s">
        <v>339</v>
      </c>
      <c r="C53" s="111">
        <v>41.317424186939661</v>
      </c>
      <c r="D53" s="111">
        <v>45.471749273896975</v>
      </c>
      <c r="E53" s="111">
        <v>48.209310757279468</v>
      </c>
      <c r="F53" t="s">
        <v>366</v>
      </c>
      <c r="G53" t="s">
        <v>106</v>
      </c>
      <c r="I53" s="111"/>
      <c r="L53" s="24" t="s">
        <v>404</v>
      </c>
      <c r="M53" s="24" t="s">
        <v>403</v>
      </c>
      <c r="N53" s="24" t="s">
        <v>106</v>
      </c>
      <c r="O53" s="24"/>
      <c r="P53" s="24"/>
    </row>
    <row r="54" spans="1:16">
      <c r="A54" s="24"/>
      <c r="B54" t="s">
        <v>340</v>
      </c>
      <c r="C54" s="111">
        <v>483.26828387117394</v>
      </c>
      <c r="D54" s="111">
        <v>467.01913640448544</v>
      </c>
      <c r="E54" s="111">
        <v>470.44137371952894</v>
      </c>
      <c r="F54" t="s">
        <v>367</v>
      </c>
      <c r="G54" t="s">
        <v>106</v>
      </c>
      <c r="I54" s="111"/>
      <c r="L54" s="24" t="s">
        <v>402</v>
      </c>
      <c r="M54" s="24" t="s">
        <v>401</v>
      </c>
      <c r="N54" s="24" t="s">
        <v>363</v>
      </c>
      <c r="O54" s="24"/>
      <c r="P54" s="24"/>
    </row>
    <row r="55" spans="1:16">
      <c r="A55" s="24"/>
      <c r="B55" t="s">
        <v>341</v>
      </c>
      <c r="C55" s="111">
        <v>202.1041621391831</v>
      </c>
      <c r="D55" s="111">
        <v>195.30872274488837</v>
      </c>
      <c r="E55" s="111">
        <v>196.73991206204826</v>
      </c>
      <c r="F55" t="s">
        <v>368</v>
      </c>
      <c r="G55" t="s">
        <v>106</v>
      </c>
      <c r="I55" s="111"/>
      <c r="L55" s="24" t="s">
        <v>333</v>
      </c>
      <c r="M55" s="24" t="s">
        <v>400</v>
      </c>
      <c r="N55" s="24" t="s">
        <v>363</v>
      </c>
      <c r="O55" s="24"/>
      <c r="P55" s="24"/>
    </row>
    <row r="56" spans="1:16">
      <c r="A56" s="24"/>
      <c r="B56" t="s">
        <v>342</v>
      </c>
      <c r="C56" s="111">
        <v>425.85558741837309</v>
      </c>
      <c r="D56" s="111">
        <v>565.89453728013461</v>
      </c>
      <c r="E56" s="111">
        <v>694.33065200357498</v>
      </c>
      <c r="F56" t="s">
        <v>369</v>
      </c>
      <c r="G56" t="s">
        <v>106</v>
      </c>
      <c r="I56" s="111"/>
      <c r="L56" s="24" t="s">
        <v>334</v>
      </c>
      <c r="M56" s="24" t="s">
        <v>399</v>
      </c>
      <c r="N56" s="24" t="s">
        <v>106</v>
      </c>
      <c r="O56" s="24"/>
      <c r="P56" s="24"/>
    </row>
    <row r="57" spans="1:16">
      <c r="A57" s="24"/>
      <c r="B57" t="s">
        <v>343</v>
      </c>
      <c r="C57" s="111">
        <v>928.21282742805988</v>
      </c>
      <c r="D57" s="111">
        <v>1706.4121962940274</v>
      </c>
      <c r="E57" s="111">
        <v>1827.8911624244272</v>
      </c>
      <c r="F57" t="s">
        <v>370</v>
      </c>
      <c r="G57" t="s">
        <v>106</v>
      </c>
      <c r="I57" s="111"/>
      <c r="L57" s="24" t="s">
        <v>335</v>
      </c>
      <c r="M57" s="24" t="s">
        <v>398</v>
      </c>
      <c r="N57" s="24" t="s">
        <v>106</v>
      </c>
      <c r="O57" s="24"/>
      <c r="P57" s="24"/>
    </row>
    <row r="58" spans="1:16">
      <c r="A58" s="24"/>
      <c r="B58" t="s">
        <v>344</v>
      </c>
      <c r="C58" s="111">
        <v>94.841408245687674</v>
      </c>
      <c r="D58" s="111">
        <v>110.49764809185086</v>
      </c>
      <c r="E58" s="111">
        <v>122.41631273388391</v>
      </c>
      <c r="F58" t="s">
        <v>371</v>
      </c>
      <c r="G58" t="s">
        <v>106</v>
      </c>
      <c r="I58" s="111"/>
      <c r="L58" s="24" t="s">
        <v>336</v>
      </c>
      <c r="M58" s="24" t="s">
        <v>397</v>
      </c>
      <c r="N58" s="24" t="s">
        <v>106</v>
      </c>
      <c r="O58" s="24"/>
      <c r="P58" s="24"/>
    </row>
    <row r="59" spans="1:16">
      <c r="A59" s="24"/>
      <c r="B59" t="s">
        <v>345</v>
      </c>
      <c r="C59" s="111">
        <v>52.574741902195484</v>
      </c>
      <c r="D59" s="111">
        <v>61.253680609416996</v>
      </c>
      <c r="E59" s="111">
        <v>67.860717862073926</v>
      </c>
      <c r="F59" t="s">
        <v>372</v>
      </c>
      <c r="G59" t="s">
        <v>106</v>
      </c>
      <c r="I59" s="111"/>
      <c r="L59" s="24" t="s">
        <v>396</v>
      </c>
      <c r="M59" s="24" t="s">
        <v>395</v>
      </c>
      <c r="N59" s="24" t="s">
        <v>363</v>
      </c>
      <c r="O59" s="24"/>
      <c r="P59" s="24"/>
    </row>
    <row r="60" spans="1:16">
      <c r="A60" s="24"/>
      <c r="B60" t="s">
        <v>346</v>
      </c>
      <c r="C60" s="111">
        <v>134.19598481139914</v>
      </c>
      <c r="D60" s="111">
        <v>125.33690790763572</v>
      </c>
      <c r="E60" s="111">
        <v>130.63415404920048</v>
      </c>
      <c r="F60" t="s">
        <v>373</v>
      </c>
      <c r="G60" t="s">
        <v>106</v>
      </c>
      <c r="I60" s="111"/>
      <c r="L60" s="24"/>
      <c r="M60" s="24"/>
      <c r="N60" s="24"/>
      <c r="O60" s="24"/>
      <c r="P60" s="24"/>
    </row>
    <row r="61" spans="1:16">
      <c r="A61" s="24"/>
      <c r="B61" t="s">
        <v>347</v>
      </c>
      <c r="C61" s="111">
        <v>57.512564919171211</v>
      </c>
      <c r="D61" s="111">
        <v>54.647305842470452</v>
      </c>
      <c r="E61" s="111">
        <v>55.986066021086017</v>
      </c>
      <c r="F61" t="s">
        <v>374</v>
      </c>
      <c r="G61" t="s">
        <v>106</v>
      </c>
      <c r="I61" s="111"/>
      <c r="L61" s="24"/>
      <c r="M61" s="24"/>
      <c r="N61" s="24"/>
      <c r="O61" s="24"/>
      <c r="P61" s="24"/>
    </row>
    <row r="62" spans="1:16">
      <c r="A62" s="24"/>
      <c r="C62" s="111"/>
      <c r="D62" s="111"/>
      <c r="E62" s="111"/>
      <c r="I62" s="111"/>
      <c r="L62" s="24"/>
      <c r="M62" s="24" t="s">
        <v>394</v>
      </c>
      <c r="N62" s="24"/>
      <c r="O62" s="24"/>
      <c r="P62" s="24"/>
    </row>
    <row r="63" spans="1:16">
      <c r="L63" s="24" t="s">
        <v>348</v>
      </c>
      <c r="M63" s="24" t="s">
        <v>393</v>
      </c>
      <c r="N63" s="24" t="s">
        <v>106</v>
      </c>
      <c r="O63" s="24"/>
      <c r="P63" s="24"/>
    </row>
    <row r="64" spans="1:16">
      <c r="L64" s="24" t="s">
        <v>349</v>
      </c>
      <c r="M64" s="24" t="s">
        <v>392</v>
      </c>
      <c r="N64" s="24" t="s">
        <v>106</v>
      </c>
      <c r="O64" s="24"/>
      <c r="P64" s="24"/>
    </row>
    <row r="65" spans="12:16">
      <c r="L65" s="24" t="s">
        <v>350</v>
      </c>
      <c r="M65" s="24" t="s">
        <v>391</v>
      </c>
      <c r="N65" s="24" t="s">
        <v>351</v>
      </c>
      <c r="O65" s="24"/>
      <c r="P65" s="24"/>
    </row>
    <row r="66" spans="12:16">
      <c r="L66" s="24" t="s">
        <v>352</v>
      </c>
      <c r="M66" s="24" t="s">
        <v>390</v>
      </c>
      <c r="N66" s="24" t="s">
        <v>351</v>
      </c>
      <c r="O66" s="24"/>
      <c r="P66" s="24"/>
    </row>
    <row r="67" spans="12:16">
      <c r="L67" s="24" t="s">
        <v>353</v>
      </c>
      <c r="M67" s="24" t="s">
        <v>389</v>
      </c>
      <c r="N67" s="24" t="s">
        <v>351</v>
      </c>
      <c r="O67" s="24"/>
      <c r="P67" s="24"/>
    </row>
    <row r="68" spans="12:16">
      <c r="L68" s="24" t="s">
        <v>354</v>
      </c>
      <c r="M68" s="24" t="s">
        <v>388</v>
      </c>
      <c r="N68" s="24" t="s">
        <v>351</v>
      </c>
      <c r="O68" s="24"/>
      <c r="P68" s="24"/>
    </row>
    <row r="69" spans="12:16">
      <c r="L69" s="24" t="s">
        <v>355</v>
      </c>
      <c r="M69" s="24" t="s">
        <v>387</v>
      </c>
      <c r="N69" s="24" t="s">
        <v>356</v>
      </c>
      <c r="O69" s="24"/>
      <c r="P69" s="24"/>
    </row>
    <row r="70" spans="12:16">
      <c r="L70" s="24" t="s">
        <v>357</v>
      </c>
      <c r="M70" s="24" t="s">
        <v>386</v>
      </c>
      <c r="N70" s="24" t="s">
        <v>351</v>
      </c>
      <c r="O70" s="24"/>
      <c r="P70" s="24"/>
    </row>
    <row r="71" spans="12:16">
      <c r="L71" s="24" t="s">
        <v>358</v>
      </c>
      <c r="M71" s="24" t="s">
        <v>385</v>
      </c>
      <c r="N71" s="24" t="s">
        <v>106</v>
      </c>
      <c r="O71" s="24"/>
      <c r="P71" s="24"/>
    </row>
    <row r="72" spans="12:16">
      <c r="L72" s="24" t="s">
        <v>359</v>
      </c>
      <c r="M72" s="24" t="s">
        <v>384</v>
      </c>
      <c r="N72" s="24" t="s">
        <v>106</v>
      </c>
      <c r="O72" s="24"/>
      <c r="P72" s="24"/>
    </row>
    <row r="73" spans="12:16">
      <c r="L73" s="24" t="s">
        <v>360</v>
      </c>
      <c r="M73" s="24" t="s">
        <v>383</v>
      </c>
      <c r="N73" s="24" t="s">
        <v>356</v>
      </c>
      <c r="O73" s="24"/>
      <c r="P73" s="24"/>
    </row>
    <row r="74" spans="12:16">
      <c r="L74" s="24" t="s">
        <v>361</v>
      </c>
      <c r="M74" s="24" t="s">
        <v>382</v>
      </c>
      <c r="N74" s="24" t="s">
        <v>351</v>
      </c>
      <c r="O74" s="24"/>
      <c r="P74" s="24"/>
    </row>
    <row r="75" spans="12:16">
      <c r="L75" s="24" t="s">
        <v>362</v>
      </c>
      <c r="M75" s="24" t="s">
        <v>381</v>
      </c>
      <c r="N75" s="24" t="s">
        <v>351</v>
      </c>
      <c r="O75" s="24"/>
      <c r="P75" s="24"/>
    </row>
    <row r="76" spans="12:16">
      <c r="L76" s="24"/>
      <c r="M76" s="24"/>
      <c r="N76" s="24"/>
      <c r="O76" s="24"/>
      <c r="P76" s="24"/>
    </row>
    <row r="77" spans="12:16">
      <c r="L77" s="24"/>
      <c r="M77" s="24"/>
      <c r="N77" s="24"/>
      <c r="O77" s="24"/>
      <c r="P77" s="24"/>
    </row>
    <row r="78" spans="12:16">
      <c r="L78" s="24"/>
      <c r="M78" s="24" t="s">
        <v>380</v>
      </c>
      <c r="N78" s="24"/>
      <c r="O78" s="24"/>
      <c r="P78" s="24"/>
    </row>
    <row r="79" spans="12:16">
      <c r="L79" s="24" t="s">
        <v>379</v>
      </c>
      <c r="M79" s="24" t="s">
        <v>378</v>
      </c>
      <c r="N79" s="24" t="s">
        <v>106</v>
      </c>
      <c r="O79" s="24"/>
      <c r="P79" s="24"/>
    </row>
    <row r="80" spans="12:16">
      <c r="L80" s="24"/>
      <c r="M80" s="24"/>
      <c r="N80" s="24"/>
      <c r="O80" s="24"/>
      <c r="P80" s="24"/>
    </row>
    <row r="81" spans="12:16">
      <c r="L81" s="24"/>
      <c r="M81" s="24"/>
      <c r="N81" s="24"/>
      <c r="O81" s="24"/>
      <c r="P81" s="24"/>
    </row>
    <row r="82" spans="12:16">
      <c r="L82" s="24"/>
      <c r="M82" s="24" t="s">
        <v>377</v>
      </c>
      <c r="N82" s="24"/>
      <c r="O82" s="24"/>
      <c r="P82" s="24"/>
    </row>
    <row r="83" spans="12:16">
      <c r="L83" s="24" t="s">
        <v>376</v>
      </c>
      <c r="M83" s="24" t="s">
        <v>375</v>
      </c>
      <c r="N83" s="24" t="s">
        <v>106</v>
      </c>
      <c r="O83" s="24"/>
      <c r="P83" s="24"/>
    </row>
    <row r="84" spans="12:16">
      <c r="L84" s="24"/>
      <c r="M84" s="24"/>
      <c r="N84" s="24"/>
      <c r="O84" s="24"/>
      <c r="P84" s="24"/>
    </row>
    <row r="85" spans="12:16">
      <c r="L85" s="24"/>
      <c r="M85" s="24"/>
      <c r="N85" s="24"/>
      <c r="O85" s="24"/>
      <c r="P85" s="24"/>
    </row>
    <row r="86" spans="12:16">
      <c r="O86" s="24"/>
      <c r="P86" s="24"/>
    </row>
    <row r="87" spans="12:16">
      <c r="O87" s="24"/>
      <c r="P87" s="24"/>
    </row>
    <row r="88" spans="12:16">
      <c r="O88" s="24"/>
      <c r="P88" s="24"/>
    </row>
    <row r="89" spans="12:16">
      <c r="O89" s="24"/>
      <c r="P89" s="24"/>
    </row>
    <row r="90" spans="12:16">
      <c r="L90" s="24"/>
      <c r="M90" s="24"/>
      <c r="N90" s="24"/>
      <c r="O90" s="24"/>
      <c r="P90" s="24"/>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A685-580F-46ED-9EEA-6E8F9EABA3F8}">
  <dimension ref="A1:C23"/>
  <sheetViews>
    <sheetView workbookViewId="0">
      <selection activeCell="O29" sqref="O29"/>
    </sheetView>
  </sheetViews>
  <sheetFormatPr defaultRowHeight="15"/>
  <cols>
    <col min="3" max="3" width="20.85546875" bestFit="1" customWidth="1"/>
  </cols>
  <sheetData>
    <row r="1" spans="1:3">
      <c r="A1" t="s">
        <v>508</v>
      </c>
      <c r="B1" t="s">
        <v>557</v>
      </c>
      <c r="C1" t="s">
        <v>558</v>
      </c>
    </row>
    <row r="2" spans="1:3">
      <c r="A2">
        <v>2021</v>
      </c>
      <c r="B2">
        <v>4910</v>
      </c>
      <c r="C2">
        <v>1785</v>
      </c>
    </row>
    <row r="3" spans="1:3">
      <c r="A3">
        <v>2022</v>
      </c>
      <c r="B3">
        <v>4953</v>
      </c>
      <c r="C3">
        <v>1801</v>
      </c>
    </row>
    <row r="4" spans="1:3">
      <c r="A4">
        <v>2023</v>
      </c>
      <c r="B4">
        <v>4995</v>
      </c>
      <c r="C4">
        <v>1816</v>
      </c>
    </row>
    <row r="5" spans="1:3">
      <c r="A5">
        <v>2024</v>
      </c>
      <c r="B5">
        <v>5036</v>
      </c>
      <c r="C5">
        <v>1831</v>
      </c>
    </row>
    <row r="6" spans="1:3">
      <c r="A6">
        <v>2025</v>
      </c>
      <c r="B6">
        <v>5076</v>
      </c>
      <c r="C6">
        <v>1846</v>
      </c>
    </row>
    <row r="7" spans="1:3">
      <c r="A7">
        <v>2026</v>
      </c>
      <c r="B7">
        <v>5116</v>
      </c>
      <c r="C7">
        <v>1860</v>
      </c>
    </row>
    <row r="8" spans="1:3">
      <c r="A8">
        <v>2027</v>
      </c>
      <c r="B8">
        <v>5156</v>
      </c>
      <c r="C8">
        <v>1875</v>
      </c>
    </row>
    <row r="9" spans="1:3">
      <c r="A9">
        <v>2028</v>
      </c>
      <c r="B9">
        <v>5195</v>
      </c>
      <c r="C9">
        <v>1889</v>
      </c>
    </row>
    <row r="10" spans="1:3">
      <c r="A10">
        <v>2029</v>
      </c>
      <c r="B10">
        <v>5235</v>
      </c>
      <c r="C10">
        <v>1904</v>
      </c>
    </row>
    <row r="11" spans="1:3">
      <c r="A11">
        <v>2030</v>
      </c>
      <c r="B11">
        <v>5275</v>
      </c>
      <c r="C11">
        <v>1918</v>
      </c>
    </row>
    <row r="12" spans="1:3">
      <c r="A12">
        <v>2031</v>
      </c>
      <c r="B12">
        <v>5296</v>
      </c>
      <c r="C12">
        <v>1914</v>
      </c>
    </row>
    <row r="13" spans="1:3">
      <c r="A13">
        <v>2032</v>
      </c>
      <c r="B13">
        <v>5317</v>
      </c>
      <c r="C13">
        <v>1924</v>
      </c>
    </row>
    <row r="14" spans="1:3">
      <c r="A14">
        <v>2033</v>
      </c>
      <c r="B14">
        <v>5338</v>
      </c>
      <c r="C14">
        <v>1935</v>
      </c>
    </row>
    <row r="15" spans="1:3">
      <c r="A15">
        <v>2034</v>
      </c>
      <c r="B15">
        <v>5359</v>
      </c>
      <c r="C15">
        <v>1945</v>
      </c>
    </row>
    <row r="16" spans="1:3">
      <c r="A16">
        <v>2035</v>
      </c>
      <c r="B16">
        <v>5381</v>
      </c>
      <c r="C16">
        <v>1955</v>
      </c>
    </row>
    <row r="17" spans="1:3">
      <c r="A17">
        <v>2036</v>
      </c>
      <c r="B17">
        <v>5402</v>
      </c>
      <c r="C17">
        <v>1966</v>
      </c>
    </row>
    <row r="18" spans="1:3">
      <c r="A18">
        <v>2037</v>
      </c>
      <c r="B18">
        <v>5423</v>
      </c>
      <c r="C18">
        <v>1976</v>
      </c>
    </row>
    <row r="19" spans="1:3">
      <c r="A19">
        <v>2038</v>
      </c>
      <c r="B19">
        <v>5445</v>
      </c>
      <c r="C19">
        <v>1986</v>
      </c>
    </row>
    <row r="20" spans="1:3">
      <c r="A20">
        <v>2039</v>
      </c>
      <c r="B20">
        <v>5466</v>
      </c>
      <c r="C20">
        <v>1996</v>
      </c>
    </row>
    <row r="21" spans="1:3">
      <c r="A21">
        <v>2040</v>
      </c>
      <c r="B21">
        <v>5488</v>
      </c>
      <c r="C21">
        <v>2006</v>
      </c>
    </row>
    <row r="22" spans="1:3">
      <c r="A22">
        <v>2045</v>
      </c>
      <c r="B22">
        <v>5597</v>
      </c>
      <c r="C22">
        <v>2051</v>
      </c>
    </row>
    <row r="23" spans="1:3">
      <c r="A23">
        <v>2050</v>
      </c>
      <c r="B23">
        <v>5709</v>
      </c>
      <c r="C23">
        <v>2088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A330AC514812C43969AA218252FC070" ma:contentTypeVersion="12" ma:contentTypeDescription="Create a new document." ma:contentTypeScope="" ma:versionID="4d147470abee3dfe5587f6e5cbd6a7ed">
  <xsd:schema xmlns:xsd="http://www.w3.org/2001/XMLSchema" xmlns:xs="http://www.w3.org/2001/XMLSchema" xmlns:p="http://schemas.microsoft.com/office/2006/metadata/properties" xmlns:ns2="f911ab6e-c9c7-4325-bd91-c7196bdedb0b" xmlns:ns3="39478819-0aa1-4f61-9784-5bc3eae54adb" targetNamespace="http://schemas.microsoft.com/office/2006/metadata/properties" ma:root="true" ma:fieldsID="91ee262c41ada42b696125f2cf3cb59f" ns2:_="" ns3:_="">
    <xsd:import namespace="f911ab6e-c9c7-4325-bd91-c7196bdedb0b"/>
    <xsd:import namespace="39478819-0aa1-4f61-9784-5bc3eae54a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1ab6e-c9c7-4325-bd91-c7196bdedb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478819-0aa1-4f61-9784-5bc3eae54a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26E07B-0BC3-49DB-BB93-B33C93C204B4}">
  <ds:schemaRefs>
    <ds:schemaRef ds:uri="http://schemas.microsoft.com/sharepoint/v3/contenttype/forms"/>
  </ds:schemaRefs>
</ds:datastoreItem>
</file>

<file path=customXml/itemProps2.xml><?xml version="1.0" encoding="utf-8"?>
<ds:datastoreItem xmlns:ds="http://schemas.openxmlformats.org/officeDocument/2006/customXml" ds:itemID="{99DB249C-2D57-4F61-8A70-B847C491041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a32fc56-8470-4d77-ad86-bef2a7229878"/>
    <ds:schemaRef ds:uri="http://www.w3.org/XML/1998/namespace"/>
    <ds:schemaRef ds:uri="http://purl.org/dc/dcmitype/"/>
  </ds:schemaRefs>
</ds:datastoreItem>
</file>

<file path=customXml/itemProps3.xml><?xml version="1.0" encoding="utf-8"?>
<ds:datastoreItem xmlns:ds="http://schemas.openxmlformats.org/officeDocument/2006/customXml" ds:itemID="{71D698B9-AB96-4AF3-8BEA-F99168A8AE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Methodology</vt:lpstr>
      <vt:lpstr>Summary Results TWh</vt:lpstr>
      <vt:lpstr>Power Sector</vt:lpstr>
      <vt:lpstr>Power Sector Costs</vt:lpstr>
      <vt:lpstr>Fossil Fuel Prices</vt:lpstr>
      <vt:lpstr>Bioenergy</vt:lpstr>
      <vt:lpstr>Energy Services Demand</vt:lpstr>
      <vt:lpstr>Demographics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Carlsson</dc:creator>
  <cp:lastModifiedBy>Deane, Paul</cp:lastModifiedBy>
  <dcterms:created xsi:type="dcterms:W3CDTF">2015-08-25T14:05:54Z</dcterms:created>
  <dcterms:modified xsi:type="dcterms:W3CDTF">2021-03-18T13:15:57Z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0x0101008A330AC514812C43969AA218252FC070</vt:lpwstr>
  </property>
  <property fmtid="{D5CDD505-2E9C-101B-9397-08002B2CF9AE}" pid="3" name="SaveCode">
    <vt:r8>585766017436981</vt:r8>
  </property>
</Properties>
</file>